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jthomas\Desktop\"/>
    </mc:Choice>
  </mc:AlternateContent>
  <bookViews>
    <workbookView xWindow="0" yWindow="0" windowWidth="19176" windowHeight="9336" tabRatio="781" firstSheet="1" activeTab="4"/>
  </bookViews>
  <sheets>
    <sheet name="Matrix STATIC NOT FOR WEBSITE" sheetId="4" state="hidden" r:id="rId1"/>
    <sheet name="Other Inputs" sheetId="3" r:id="rId2"/>
    <sheet name="Model" sheetId="1" r:id="rId3"/>
    <sheet name="Hypothetical Return Calc" sheetId="2" state="hidden" r:id="rId4"/>
    <sheet name="Hypothetical Return Calc DRIP" sheetId="8" r:id="rId5"/>
    <sheet name="Hypothetical Return Calc - DRIP" sheetId="7" state="hidden" r:id="rId6"/>
    <sheet name="_SSC" sheetId="5" state="veryHidden" r:id="rId7"/>
    <sheet name="_Options" sheetId="6" state="veryHidden" r:id="rId8"/>
  </sheets>
  <externalReferences>
    <externalReference r:id="rId9"/>
  </externalReferences>
  <definedNames>
    <definedName name="__FPMExcelClient_CellBasedFunctionStatus" localSheetId="1" hidden="1">"2_2_2_2_2_2"</definedName>
    <definedName name="_Ctrl_1" localSheetId="5" hidden="1">'Hypothetical Return Calc - DRIP'!#REF!</definedName>
    <definedName name="_Ctrl_1" localSheetId="4" hidden="1">'Hypothetical Return Calc DRIP'!#REF!</definedName>
    <definedName name="_Ctrl_1" hidden="1">'Hypothetical Return Calc'!#REF!</definedName>
    <definedName name="_Ctrl_2" localSheetId="5" hidden="1">'Hypothetical Return Calc - DRIP'!$C$7</definedName>
    <definedName name="_Ctrl_2" localSheetId="4" hidden="1">'Hypothetical Return Calc DRIP'!$C$8</definedName>
    <definedName name="_Ctrl_2" hidden="1">'Hypothetical Return Calc'!$C$7</definedName>
    <definedName name="_Ctrl_3" localSheetId="5" hidden="1">'Hypothetical Return Calc - DRIP'!$C$8</definedName>
    <definedName name="_Ctrl_3" localSheetId="4" hidden="1">'Hypothetical Return Calc DRIP'!$C$9</definedName>
    <definedName name="_Ctrl_3" hidden="1">'Hypothetical Return Calc'!$C$8</definedName>
    <definedName name="_Ctrl_4" localSheetId="5" hidden="1">'Hypothetical Return Calc - DRIP'!$C$4</definedName>
    <definedName name="_Ctrl_4" localSheetId="4" hidden="1">'Hypothetical Return Calc DRIP'!$C$5</definedName>
    <definedName name="_Ctrl_4" hidden="1">'Hypothetical Return Calc'!$C$4</definedName>
    <definedName name="_Ctrl_5" localSheetId="5" hidden="1">'Hypothetical Return Calc - DRIP'!$C$5</definedName>
    <definedName name="_Ctrl_5" localSheetId="4" hidden="1">'Hypothetical Return Calc DRIP'!$C$6</definedName>
    <definedName name="_Ctrl_5" hidden="1">'Hypothetical Return Calc'!$C$5</definedName>
    <definedName name="_Ctrl_6" localSheetId="5" hidden="1">'Hypothetical Return Calc - DRIP'!$C$6</definedName>
    <definedName name="_Ctrl_6" localSheetId="4" hidden="1">'Hypothetical Return Calc DRIP'!$C$7</definedName>
    <definedName name="_Ctrl_6" hidden="1">'Hypothetical Return Calc'!$C$6</definedName>
    <definedName name="_xlnm._FilterDatabase" localSheetId="3" hidden="1">'Hypothetical Return Calc'!$B$3:$F$3</definedName>
    <definedName name="_xlnm._FilterDatabase" localSheetId="5" hidden="1">'Hypothetical Return Calc - DRIP'!$B$3:$E$3</definedName>
    <definedName name="_xlnm._FilterDatabase" localSheetId="4" hidden="1">'Hypothetical Return Calc DRIP'!$B$4:$F$4</definedName>
    <definedName name="_inputcolorcell" localSheetId="5" hidden="1">'Hypothetical Return Calc - DRIP'!$C$4</definedName>
    <definedName name="_inputcolorcell" localSheetId="4" hidden="1">'Hypothetical Return Calc DRIP'!$C$5</definedName>
    <definedName name="_inputcolorcell" hidden="1">'Hypothetical Return Calc'!$C$4</definedName>
    <definedName name="_options1">_Options!$A$1:$A$2</definedName>
    <definedName name="_options10">_Options!$J$1:$J$2</definedName>
    <definedName name="_options11">_Options!$K$1:$K$2</definedName>
    <definedName name="_options12">_Options!$L$1:$L$2</definedName>
    <definedName name="_options13">_Options!$M$1:$M$2</definedName>
    <definedName name="_options14">_Options!$N$1:$N$2</definedName>
    <definedName name="_options15">_Options!$O$1:$O$2</definedName>
    <definedName name="_options16">_Options!$P$1:$P$2</definedName>
    <definedName name="_options17">_Options!$Q$1:$Q$2</definedName>
    <definedName name="_options18">_Options!$R$1:$R$2</definedName>
    <definedName name="_options19">_Options!$S$1:$S$2</definedName>
    <definedName name="_options2">_Options!$B$1:$B$2</definedName>
    <definedName name="_options20">_Options!$T$1:$T$2</definedName>
    <definedName name="_options21">_Options!$U$1:$U$2</definedName>
    <definedName name="_options22">_Options!$V$1:$V$2</definedName>
    <definedName name="_options23">_Options!$W$1:$W$2</definedName>
    <definedName name="_options24">_Options!$X$1:$X$2</definedName>
    <definedName name="_options25">_Options!$Y$1:$Y$2</definedName>
    <definedName name="_options26">_Options!$Z$1:$Z$2</definedName>
    <definedName name="_options27">_Options!$AA$1:$AA$2</definedName>
    <definedName name="_options28">_Options!$AB$1:$AB$2</definedName>
    <definedName name="_options29">_Options!$AC$1:$AC$2</definedName>
    <definedName name="_options3">_Options!$C$1:$C$2</definedName>
    <definedName name="_options30">_Options!$AD$1:$AD$2</definedName>
    <definedName name="_options31">_Options!$AE$1:$AE$2</definedName>
    <definedName name="_options32">_Options!$AF$1:$AF$2</definedName>
    <definedName name="_options4">_Options!$D$1:$D$2</definedName>
    <definedName name="_options5">_Options!$E$1:$E$2</definedName>
    <definedName name="_options6">_Options!$F$1:$F$2</definedName>
    <definedName name="_options7">_Options!$G$1:$G$2</definedName>
    <definedName name="_options8">_Options!$H$1:$H$2</definedName>
    <definedName name="_options9">_Options!$I$1:$I$2</definedName>
    <definedName name="DRIP?" localSheetId="5">'Hypothetical Return Calc - DRIP'!#REF!</definedName>
    <definedName name="DRIP?" localSheetId="4">'Hypothetical Return Calc DRIP'!#REF!</definedName>
    <definedName name="DRIP?">'Hypothetical Return Calc'!#REF!</definedName>
    <definedName name="EV__LASTREFTIME__" hidden="1">42597.5200578704</definedName>
  </definedNames>
  <calcPr calcId="171027" iterate="1"/>
</workbook>
</file>

<file path=xl/calcChain.xml><?xml version="1.0" encoding="utf-8"?>
<calcChain xmlns="http://schemas.openxmlformats.org/spreadsheetml/2006/main">
  <c r="C10" i="8" l="1"/>
  <c r="Y7" i="1" s="1"/>
  <c r="G2" i="8" l="1"/>
  <c r="C4" i="2"/>
  <c r="C6" i="2"/>
  <c r="C6" i="8" l="1"/>
  <c r="AD7" i="1" l="1"/>
  <c r="K5" i="3"/>
  <c r="J6" i="3"/>
  <c r="K6" i="3" s="1"/>
  <c r="J7" i="3" l="1"/>
  <c r="J8" i="3" s="1"/>
  <c r="J9" i="3"/>
  <c r="K8" i="3"/>
  <c r="K7" i="3"/>
  <c r="J10" i="3" l="1"/>
  <c r="K9" i="3"/>
  <c r="J11" i="3" l="1"/>
  <c r="K10" i="3"/>
  <c r="C32" i="7"/>
  <c r="B12" i="7" s="1"/>
  <c r="J12" i="3" l="1"/>
  <c r="K11"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B103" i="3" s="1"/>
  <c r="B5" i="3"/>
  <c r="A104" i="3" l="1"/>
  <c r="A105" i="3" s="1"/>
  <c r="A106" i="3" s="1"/>
  <c r="J13" i="3"/>
  <c r="K12" i="3"/>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D2" i="1"/>
  <c r="H8" i="1"/>
  <c r="A107" i="3" l="1"/>
  <c r="A108" i="3" s="1"/>
  <c r="A109" i="3" s="1"/>
  <c r="B106" i="3"/>
  <c r="K13" i="3"/>
  <c r="J14" i="3"/>
  <c r="C14" i="8"/>
  <c r="B11" i="8"/>
  <c r="B10" i="2"/>
  <c r="C13" i="2"/>
  <c r="C14" i="2" s="1"/>
  <c r="C13" i="7"/>
  <c r="B10" i="7"/>
  <c r="A110" i="3" l="1"/>
  <c r="A111" i="3" s="1"/>
  <c r="A112" i="3" s="1"/>
  <c r="B109" i="3"/>
  <c r="J15" i="3"/>
  <c r="K14" i="3"/>
  <c r="A113" i="3" l="1"/>
  <c r="A114" i="3" s="1"/>
  <c r="A115" i="3" s="1"/>
  <c r="B112" i="3"/>
  <c r="J16" i="3"/>
  <c r="K15" i="3"/>
  <c r="C31" i="2"/>
  <c r="B12" i="2" s="1"/>
  <c r="B1" i="1"/>
  <c r="A8" i="1" s="1"/>
  <c r="A116" i="3" l="1"/>
  <c r="A117" i="3" s="1"/>
  <c r="A118" i="3" s="1"/>
  <c r="B115" i="3"/>
  <c r="B8" i="1"/>
  <c r="A9" i="1"/>
  <c r="C1" i="1"/>
  <c r="A7" i="1"/>
  <c r="C2" i="1"/>
  <c r="C36" i="8"/>
  <c r="B13" i="8" s="1"/>
  <c r="A119" i="3" l="1"/>
  <c r="A120" i="3" s="1"/>
  <c r="A121" i="3" s="1"/>
  <c r="B118" i="3"/>
  <c r="B9" i="1"/>
  <c r="A10" i="1"/>
  <c r="AA8" i="1"/>
  <c r="E8" i="1"/>
  <c r="J8" i="1" s="1"/>
  <c r="F8" i="1"/>
  <c r="T8" i="1" s="1"/>
  <c r="R8" i="1"/>
  <c r="V8" i="1"/>
  <c r="W8" i="1" s="1"/>
  <c r="X8" i="1" s="1"/>
  <c r="Y8" i="1" s="1"/>
  <c r="G8" i="1"/>
  <c r="D8" i="1" l="1"/>
  <c r="Q9" i="1" s="1"/>
  <c r="T9" i="1" s="1"/>
  <c r="A122" i="3"/>
  <c r="A123" i="3" s="1"/>
  <c r="A124" i="3" s="1"/>
  <c r="B121" i="3"/>
  <c r="S8" i="1"/>
  <c r="AA9" i="1"/>
  <c r="G9" i="1"/>
  <c r="V9" i="1"/>
  <c r="E9" i="1"/>
  <c r="L9" i="1"/>
  <c r="D9" i="1"/>
  <c r="F9" i="1"/>
  <c r="O9" i="1"/>
  <c r="P9" i="1" s="1"/>
  <c r="B10" i="1"/>
  <c r="A11" i="1"/>
  <c r="I8" i="1"/>
  <c r="L8" i="1" s="1"/>
  <c r="Q10" i="1" l="1"/>
  <c r="A125" i="3"/>
  <c r="A126" i="3" s="1"/>
  <c r="A127" i="3" s="1"/>
  <c r="B124" i="3"/>
  <c r="W9" i="1"/>
  <c r="X9" i="1" s="1"/>
  <c r="Y9" i="1" s="1"/>
  <c r="R9" i="1"/>
  <c r="S9" i="1" s="1"/>
  <c r="E10" i="1"/>
  <c r="V10" i="1"/>
  <c r="D10" i="1"/>
  <c r="G10" i="1"/>
  <c r="AA10" i="1"/>
  <c r="F10" i="1"/>
  <c r="L10" i="1"/>
  <c r="O10" i="1"/>
  <c r="P10" i="1" s="1"/>
  <c r="N8" i="1"/>
  <c r="H9" i="1"/>
  <c r="J9" i="1" s="1"/>
  <c r="K8" i="1"/>
  <c r="M8" i="1" s="1"/>
  <c r="O8" i="1" s="1"/>
  <c r="P8" i="1" s="1"/>
  <c r="B11" i="1"/>
  <c r="A12" i="1"/>
  <c r="Q11" i="1" l="1"/>
  <c r="R11" i="1" s="1"/>
  <c r="A128" i="3"/>
  <c r="A129" i="3" s="1"/>
  <c r="A130" i="3" s="1"/>
  <c r="B127" i="3"/>
  <c r="W10" i="1"/>
  <c r="X10" i="1" s="1"/>
  <c r="Y10" i="1" s="1"/>
  <c r="AE8" i="1"/>
  <c r="AF8" i="1" s="1"/>
  <c r="AB8" i="1"/>
  <c r="AC8" i="1" s="1"/>
  <c r="AD8" i="1" s="1"/>
  <c r="T10" i="1"/>
  <c r="R10" i="1"/>
  <c r="S10" i="1" s="1"/>
  <c r="B12" i="1"/>
  <c r="A13" i="1"/>
  <c r="I9" i="1"/>
  <c r="D11" i="1"/>
  <c r="L11" i="1"/>
  <c r="E11" i="1"/>
  <c r="F11" i="1"/>
  <c r="V11" i="1"/>
  <c r="AA11" i="1"/>
  <c r="G11" i="1"/>
  <c r="O11" i="1"/>
  <c r="P11" i="1" s="1"/>
  <c r="Q12" i="1" l="1"/>
  <c r="T12" i="1" s="1"/>
  <c r="A131" i="3"/>
  <c r="A132" i="3" s="1"/>
  <c r="A133" i="3" s="1"/>
  <c r="A134" i="3" s="1"/>
  <c r="A135" i="3" s="1"/>
  <c r="A136" i="3" s="1"/>
  <c r="A137" i="3" s="1"/>
  <c r="A138" i="3" s="1"/>
  <c r="A139" i="3" s="1"/>
  <c r="A140" i="3" s="1"/>
  <c r="A141" i="3" s="1"/>
  <c r="A142" i="3" s="1"/>
  <c r="B130" i="3"/>
  <c r="W11" i="1"/>
  <c r="X11" i="1" s="1"/>
  <c r="Y11" i="1" s="1"/>
  <c r="T11" i="1"/>
  <c r="S11" i="1"/>
  <c r="N9" i="1"/>
  <c r="H10" i="1"/>
  <c r="K9" i="1"/>
  <c r="M9" i="1" s="1"/>
  <c r="B13" i="1"/>
  <c r="A14" i="1"/>
  <c r="O12" i="1"/>
  <c r="P12" i="1" s="1"/>
  <c r="AA12" i="1"/>
  <c r="L12" i="1"/>
  <c r="D12" i="1"/>
  <c r="V12" i="1"/>
  <c r="E12" i="1"/>
  <c r="F12" i="1"/>
  <c r="G12" i="1"/>
  <c r="AG8" i="1"/>
  <c r="AH8" i="1" s="1"/>
  <c r="Q13" i="1" l="1"/>
  <c r="R13" i="1" s="1"/>
  <c r="B14" i="1"/>
  <c r="A15" i="1"/>
  <c r="AE9" i="1"/>
  <c r="AF9" i="1" s="1"/>
  <c r="AB9" i="1"/>
  <c r="AC9" i="1" s="1"/>
  <c r="AD9" i="1" s="1"/>
  <c r="D13" i="1"/>
  <c r="G13" i="1"/>
  <c r="E13" i="1"/>
  <c r="V13" i="1"/>
  <c r="F13" i="1"/>
  <c r="AA13" i="1"/>
  <c r="L13" i="1"/>
  <c r="O13" i="1"/>
  <c r="P13" i="1" s="1"/>
  <c r="I10" i="1"/>
  <c r="J10" i="1"/>
  <c r="W12" i="1"/>
  <c r="X12" i="1" s="1"/>
  <c r="Y12" i="1" s="1"/>
  <c r="R12" i="1"/>
  <c r="S12" i="1" s="1"/>
  <c r="Q14" i="1" l="1"/>
  <c r="T14" i="1" s="1"/>
  <c r="S13" i="1"/>
  <c r="W13" i="1"/>
  <c r="X13" i="1" s="1"/>
  <c r="Y13" i="1" s="1"/>
  <c r="N10" i="1"/>
  <c r="H11" i="1"/>
  <c r="K10" i="1"/>
  <c r="M10" i="1" s="1"/>
  <c r="T13" i="1"/>
  <c r="D14" i="1"/>
  <c r="F14" i="1"/>
  <c r="V14" i="1"/>
  <c r="E14" i="1"/>
  <c r="AA14" i="1"/>
  <c r="L14" i="1"/>
  <c r="O14" i="1"/>
  <c r="P14" i="1" s="1"/>
  <c r="G14" i="1"/>
  <c r="AG9" i="1"/>
  <c r="AH9" i="1" s="1"/>
  <c r="B15" i="1"/>
  <c r="A16" i="1"/>
  <c r="Q15" i="1" l="1"/>
  <c r="T15" i="1" s="1"/>
  <c r="W14" i="1"/>
  <c r="X14" i="1" s="1"/>
  <c r="Y14" i="1" s="1"/>
  <c r="B16" i="1"/>
  <c r="A17" i="1"/>
  <c r="AE10" i="1"/>
  <c r="AF10" i="1" s="1"/>
  <c r="AB10" i="1"/>
  <c r="AC10" i="1" s="1"/>
  <c r="AD10" i="1" s="1"/>
  <c r="R14" i="1"/>
  <c r="S14" i="1" s="1"/>
  <c r="I11" i="1"/>
  <c r="J11" i="1"/>
  <c r="V15" i="1"/>
  <c r="AA15" i="1"/>
  <c r="D15" i="1"/>
  <c r="E15" i="1"/>
  <c r="F15" i="1"/>
  <c r="L15" i="1"/>
  <c r="O15" i="1"/>
  <c r="P15" i="1" s="1"/>
  <c r="G15" i="1"/>
  <c r="Q16" i="1" l="1"/>
  <c r="T16" i="1" s="1"/>
  <c r="R15" i="1"/>
  <c r="S15" i="1" s="1"/>
  <c r="W15" i="1"/>
  <c r="X15" i="1" s="1"/>
  <c r="Y15" i="1" s="1"/>
  <c r="N11" i="1"/>
  <c r="H12" i="1"/>
  <c r="K11" i="1"/>
  <c r="M11" i="1" s="1"/>
  <c r="B17" i="1"/>
  <c r="A18" i="1"/>
  <c r="AA16" i="1"/>
  <c r="D16" i="1"/>
  <c r="L16" i="1"/>
  <c r="V16" i="1"/>
  <c r="F16" i="1"/>
  <c r="E16" i="1"/>
  <c r="O16" i="1"/>
  <c r="P16" i="1" s="1"/>
  <c r="G16" i="1"/>
  <c r="AG10" i="1"/>
  <c r="AH10" i="1" s="1"/>
  <c r="Q17" i="1" l="1"/>
  <c r="R16" i="1"/>
  <c r="S16" i="1" s="1"/>
  <c r="W16" i="1"/>
  <c r="X16" i="1" s="1"/>
  <c r="Y16" i="1" s="1"/>
  <c r="B18" i="1"/>
  <c r="A19" i="1"/>
  <c r="I12" i="1"/>
  <c r="J12" i="1"/>
  <c r="E17" i="1"/>
  <c r="V17" i="1"/>
  <c r="L17" i="1"/>
  <c r="AA17" i="1"/>
  <c r="D17" i="1"/>
  <c r="F17" i="1"/>
  <c r="G17" i="1"/>
  <c r="O17" i="1"/>
  <c r="P17" i="1" s="1"/>
  <c r="AE11" i="1"/>
  <c r="AF11" i="1" s="1"/>
  <c r="AB11" i="1"/>
  <c r="AC11" i="1" s="1"/>
  <c r="AD11" i="1" s="1"/>
  <c r="Q18" i="1" l="1"/>
  <c r="R18" i="1" s="1"/>
  <c r="W17" i="1"/>
  <c r="X17" i="1" s="1"/>
  <c r="Y17" i="1" s="1"/>
  <c r="AG11" i="1"/>
  <c r="AH11" i="1" s="1"/>
  <c r="R17" i="1"/>
  <c r="S17" i="1" s="1"/>
  <c r="T17" i="1"/>
  <c r="B19" i="1"/>
  <c r="A20" i="1"/>
  <c r="D18" i="1"/>
  <c r="AA18" i="1"/>
  <c r="L18" i="1"/>
  <c r="O18" i="1"/>
  <c r="P18" i="1" s="1"/>
  <c r="F18" i="1"/>
  <c r="E18" i="1"/>
  <c r="V18" i="1"/>
  <c r="G18" i="1"/>
  <c r="N12" i="1"/>
  <c r="H13" i="1"/>
  <c r="K12" i="1"/>
  <c r="M12" i="1" s="1"/>
  <c r="Q19" i="1" l="1"/>
  <c r="T19" i="1" s="1"/>
  <c r="S18" i="1"/>
  <c r="W18" i="1"/>
  <c r="X18" i="1" s="1"/>
  <c r="Y18" i="1" s="1"/>
  <c r="AE12" i="1"/>
  <c r="AF12" i="1" s="1"/>
  <c r="AB12" i="1"/>
  <c r="AC12" i="1" s="1"/>
  <c r="AD12" i="1" s="1"/>
  <c r="I13" i="1"/>
  <c r="J13" i="1"/>
  <c r="B20" i="1"/>
  <c r="A21" i="1"/>
  <c r="L19" i="1"/>
  <c r="E19" i="1"/>
  <c r="F19" i="1"/>
  <c r="AA19" i="1"/>
  <c r="V19" i="1"/>
  <c r="D19" i="1"/>
  <c r="O19" i="1"/>
  <c r="P19" i="1" s="1"/>
  <c r="G19" i="1"/>
  <c r="T18" i="1"/>
  <c r="Q20" i="1" l="1"/>
  <c r="R20" i="1" s="1"/>
  <c r="AG12" i="1"/>
  <c r="AH12" i="1" s="1"/>
  <c r="W19" i="1"/>
  <c r="X19" i="1" s="1"/>
  <c r="Y19" i="1" s="1"/>
  <c r="R19" i="1"/>
  <c r="S19" i="1" s="1"/>
  <c r="N13" i="1"/>
  <c r="H14" i="1"/>
  <c r="K13" i="1"/>
  <c r="M13" i="1" s="1"/>
  <c r="B21" i="1"/>
  <c r="A22" i="1"/>
  <c r="L20" i="1"/>
  <c r="F20" i="1"/>
  <c r="AA20" i="1"/>
  <c r="D20" i="1"/>
  <c r="V20" i="1"/>
  <c r="E20" i="1"/>
  <c r="O20" i="1"/>
  <c r="P20" i="1" s="1"/>
  <c r="G20" i="1"/>
  <c r="S20" i="1" l="1"/>
  <c r="Q21" i="1"/>
  <c r="R21" i="1" s="1"/>
  <c r="W20" i="1"/>
  <c r="X20" i="1" s="1"/>
  <c r="Y20" i="1" s="1"/>
  <c r="T20" i="1"/>
  <c r="L21" i="1"/>
  <c r="V21" i="1"/>
  <c r="F21" i="1"/>
  <c r="AA21" i="1"/>
  <c r="E21" i="1"/>
  <c r="D21" i="1"/>
  <c r="O21" i="1"/>
  <c r="P21" i="1" s="1"/>
  <c r="G21" i="1"/>
  <c r="I14" i="1"/>
  <c r="J14" i="1"/>
  <c r="AE13" i="1"/>
  <c r="AF13" i="1" s="1"/>
  <c r="AB13" i="1"/>
  <c r="AC13" i="1" s="1"/>
  <c r="AD13" i="1" s="1"/>
  <c r="B22" i="1"/>
  <c r="A23" i="1"/>
  <c r="S21" i="1" l="1"/>
  <c r="Q22" i="1"/>
  <c r="T21" i="1"/>
  <c r="B23" i="1"/>
  <c r="A24" i="1"/>
  <c r="F22" i="1"/>
  <c r="L22" i="1"/>
  <c r="O22" i="1"/>
  <c r="P22" i="1" s="1"/>
  <c r="AA22" i="1"/>
  <c r="R22" i="1"/>
  <c r="E22" i="1"/>
  <c r="V22" i="1"/>
  <c r="D22" i="1"/>
  <c r="G22" i="1"/>
  <c r="N14" i="1"/>
  <c r="H15" i="1"/>
  <c r="K14" i="1"/>
  <c r="M14" i="1" s="1"/>
  <c r="AG13" i="1"/>
  <c r="AH13" i="1" s="1"/>
  <c r="W21" i="1"/>
  <c r="X21" i="1" s="1"/>
  <c r="Y21" i="1" s="1"/>
  <c r="S22" i="1" l="1"/>
  <c r="Q23" i="1"/>
  <c r="R23" i="1" s="1"/>
  <c r="W22" i="1"/>
  <c r="X22" i="1" s="1"/>
  <c r="Y22" i="1" s="1"/>
  <c r="AE14" i="1"/>
  <c r="AF14" i="1" s="1"/>
  <c r="AB14" i="1"/>
  <c r="AC14" i="1" s="1"/>
  <c r="AD14" i="1" s="1"/>
  <c r="T22" i="1"/>
  <c r="B24" i="1"/>
  <c r="A25" i="1"/>
  <c r="E23" i="1"/>
  <c r="AA23" i="1"/>
  <c r="O23" i="1"/>
  <c r="P23" i="1" s="1"/>
  <c r="V23" i="1"/>
  <c r="D23" i="1"/>
  <c r="F23" i="1"/>
  <c r="L23" i="1"/>
  <c r="G23" i="1"/>
  <c r="I15" i="1"/>
  <c r="J15" i="1"/>
  <c r="Q24" i="1" l="1"/>
  <c r="R24" i="1" s="1"/>
  <c r="S23" i="1"/>
  <c r="T23" i="1"/>
  <c r="W23" i="1"/>
  <c r="X23" i="1" s="1"/>
  <c r="Y23" i="1" s="1"/>
  <c r="E24" i="1"/>
  <c r="F24" i="1"/>
  <c r="L24" i="1"/>
  <c r="D24" i="1"/>
  <c r="V24" i="1"/>
  <c r="AA24" i="1"/>
  <c r="G24" i="1"/>
  <c r="O24" i="1"/>
  <c r="P24" i="1" s="1"/>
  <c r="N15" i="1"/>
  <c r="H16" i="1"/>
  <c r="K15" i="1"/>
  <c r="M15" i="1" s="1"/>
  <c r="B25" i="1"/>
  <c r="A26" i="1"/>
  <c r="AG14" i="1"/>
  <c r="AH14" i="1" s="1"/>
  <c r="Q25" i="1" l="1"/>
  <c r="R25" i="1" s="1"/>
  <c r="W24" i="1"/>
  <c r="X24" i="1" s="1"/>
  <c r="Y24" i="1" s="1"/>
  <c r="S24" i="1"/>
  <c r="D25" i="1"/>
  <c r="O25" i="1"/>
  <c r="P25" i="1" s="1"/>
  <c r="E25" i="1"/>
  <c r="L25" i="1"/>
  <c r="V25" i="1"/>
  <c r="AA25" i="1"/>
  <c r="F25" i="1"/>
  <c r="G25" i="1"/>
  <c r="T24" i="1"/>
  <c r="B26" i="1"/>
  <c r="A27" i="1"/>
  <c r="I16" i="1"/>
  <c r="J16" i="1"/>
  <c r="AE15" i="1"/>
  <c r="AF15" i="1" s="1"/>
  <c r="AB15" i="1"/>
  <c r="AC15" i="1" s="1"/>
  <c r="AD15" i="1" s="1"/>
  <c r="Q26" i="1" l="1"/>
  <c r="R26" i="1" s="1"/>
  <c r="W25" i="1"/>
  <c r="X25" i="1" s="1"/>
  <c r="Y25" i="1" s="1"/>
  <c r="AG15" i="1"/>
  <c r="AH15" i="1" s="1"/>
  <c r="T25" i="1"/>
  <c r="S25" i="1"/>
  <c r="N16" i="1"/>
  <c r="H17" i="1"/>
  <c r="K16" i="1"/>
  <c r="M16" i="1" s="1"/>
  <c r="E26" i="1"/>
  <c r="O26" i="1"/>
  <c r="P26" i="1" s="1"/>
  <c r="V26" i="1"/>
  <c r="AA26" i="1"/>
  <c r="F26" i="1"/>
  <c r="L26" i="1"/>
  <c r="D26" i="1"/>
  <c r="G26" i="1"/>
  <c r="B27" i="1"/>
  <c r="A28" i="1"/>
  <c r="Q27" i="1" l="1"/>
  <c r="T27" i="1" s="1"/>
  <c r="S26" i="1"/>
  <c r="B28" i="1"/>
  <c r="A29" i="1"/>
  <c r="AE16" i="1"/>
  <c r="AF16" i="1" s="1"/>
  <c r="AB16" i="1"/>
  <c r="AC16" i="1" s="1"/>
  <c r="AD16" i="1" s="1"/>
  <c r="L27" i="1"/>
  <c r="E27" i="1"/>
  <c r="AA27" i="1"/>
  <c r="O27" i="1"/>
  <c r="P27" i="1" s="1"/>
  <c r="F27" i="1"/>
  <c r="V27" i="1"/>
  <c r="D27" i="1"/>
  <c r="G27" i="1"/>
  <c r="W26" i="1"/>
  <c r="X26" i="1" s="1"/>
  <c r="Y26" i="1" s="1"/>
  <c r="T26" i="1"/>
  <c r="I17" i="1"/>
  <c r="J17" i="1"/>
  <c r="Q28" i="1" l="1"/>
  <c r="T28" i="1" s="1"/>
  <c r="B29" i="1"/>
  <c r="A30" i="1"/>
  <c r="W27" i="1"/>
  <c r="X27" i="1" s="1"/>
  <c r="Y27" i="1" s="1"/>
  <c r="R27" i="1"/>
  <c r="S27" i="1" s="1"/>
  <c r="AA28" i="1"/>
  <c r="V28" i="1"/>
  <c r="D28" i="1"/>
  <c r="F28" i="1"/>
  <c r="O28" i="1"/>
  <c r="P28" i="1" s="1"/>
  <c r="E28" i="1"/>
  <c r="L28" i="1"/>
  <c r="G28" i="1"/>
  <c r="H18" i="1"/>
  <c r="N17" i="1"/>
  <c r="K17" i="1"/>
  <c r="M17" i="1" s="1"/>
  <c r="AG16" i="1"/>
  <c r="AH16" i="1" s="1"/>
  <c r="Q29" i="1" l="1"/>
  <c r="T29" i="1" s="1"/>
  <c r="R28" i="1"/>
  <c r="S28" i="1" s="1"/>
  <c r="W28" i="1"/>
  <c r="X28" i="1" s="1"/>
  <c r="Y28" i="1" s="1"/>
  <c r="AE17" i="1"/>
  <c r="AF17" i="1" s="1"/>
  <c r="AB17" i="1"/>
  <c r="AC17" i="1" s="1"/>
  <c r="AD17" i="1" s="1"/>
  <c r="B30" i="1"/>
  <c r="A31" i="1"/>
  <c r="E29" i="1"/>
  <c r="D29" i="1"/>
  <c r="V29" i="1"/>
  <c r="L29" i="1"/>
  <c r="AA29" i="1"/>
  <c r="F29" i="1"/>
  <c r="G29" i="1"/>
  <c r="O29" i="1"/>
  <c r="P29" i="1" s="1"/>
  <c r="I18" i="1"/>
  <c r="J18" i="1"/>
  <c r="Q30" i="1" l="1"/>
  <c r="R30" i="1" s="1"/>
  <c r="W29" i="1"/>
  <c r="X29" i="1" s="1"/>
  <c r="Y29" i="1" s="1"/>
  <c r="L30" i="1"/>
  <c r="AA30" i="1"/>
  <c r="V30" i="1"/>
  <c r="F30" i="1"/>
  <c r="E30" i="1"/>
  <c r="D30" i="1"/>
  <c r="O30" i="1"/>
  <c r="P30" i="1" s="1"/>
  <c r="G30" i="1"/>
  <c r="R29" i="1"/>
  <c r="S29" i="1" s="1"/>
  <c r="AG17" i="1"/>
  <c r="AH17" i="1" s="1"/>
  <c r="N18" i="1"/>
  <c r="H19" i="1"/>
  <c r="K18" i="1"/>
  <c r="M18" i="1" s="1"/>
  <c r="B31" i="1"/>
  <c r="A32" i="1"/>
  <c r="Q31" i="1" l="1"/>
  <c r="T31" i="1" s="1"/>
  <c r="S30" i="1"/>
  <c r="W30" i="1"/>
  <c r="X30" i="1" s="1"/>
  <c r="Y30" i="1" s="1"/>
  <c r="AE18" i="1"/>
  <c r="AF18" i="1" s="1"/>
  <c r="AB18" i="1"/>
  <c r="AC18" i="1" s="1"/>
  <c r="AD18" i="1" s="1"/>
  <c r="B32" i="1"/>
  <c r="A33" i="1"/>
  <c r="I19" i="1"/>
  <c r="J19" i="1"/>
  <c r="V31" i="1"/>
  <c r="O31" i="1"/>
  <c r="P31" i="1" s="1"/>
  <c r="F31" i="1"/>
  <c r="D31" i="1"/>
  <c r="E31" i="1"/>
  <c r="AA31" i="1"/>
  <c r="L31" i="1"/>
  <c r="G31" i="1"/>
  <c r="T30" i="1"/>
  <c r="Q32" i="1" l="1"/>
  <c r="R32" i="1" s="1"/>
  <c r="W31" i="1"/>
  <c r="X31" i="1" s="1"/>
  <c r="Y31" i="1" s="1"/>
  <c r="AG18" i="1"/>
  <c r="AH18" i="1" s="1"/>
  <c r="R31" i="1"/>
  <c r="S31" i="1" s="1"/>
  <c r="N19" i="1"/>
  <c r="H20" i="1"/>
  <c r="K19" i="1"/>
  <c r="M19" i="1" s="1"/>
  <c r="E32" i="1"/>
  <c r="F32" i="1"/>
  <c r="AA32" i="1"/>
  <c r="V32" i="1"/>
  <c r="D32" i="1"/>
  <c r="O32" i="1"/>
  <c r="P32" i="1" s="1"/>
  <c r="L32" i="1"/>
  <c r="G32" i="1"/>
  <c r="B33" i="1"/>
  <c r="A34" i="1"/>
  <c r="Q33" i="1" l="1"/>
  <c r="S32" i="1"/>
  <c r="W32" i="1"/>
  <c r="X32" i="1" s="1"/>
  <c r="Y32" i="1" s="1"/>
  <c r="L33" i="1"/>
  <c r="D33" i="1"/>
  <c r="V33" i="1"/>
  <c r="AA33" i="1"/>
  <c r="E33" i="1"/>
  <c r="F33" i="1"/>
  <c r="O33" i="1"/>
  <c r="P33" i="1" s="1"/>
  <c r="G33" i="1"/>
  <c r="T32" i="1"/>
  <c r="I20" i="1"/>
  <c r="J20" i="1"/>
  <c r="AE19" i="1"/>
  <c r="AF19" i="1" s="1"/>
  <c r="AB19" i="1"/>
  <c r="AC19" i="1" s="1"/>
  <c r="AD19" i="1" s="1"/>
  <c r="B34" i="1"/>
  <c r="A35" i="1"/>
  <c r="Q34" i="1" l="1"/>
  <c r="W33" i="1"/>
  <c r="X33" i="1" s="1"/>
  <c r="Y33" i="1" s="1"/>
  <c r="AG19" i="1"/>
  <c r="AH19" i="1" s="1"/>
  <c r="R33" i="1"/>
  <c r="S33" i="1" s="1"/>
  <c r="T33" i="1"/>
  <c r="V34" i="1"/>
  <c r="F34" i="1"/>
  <c r="E34" i="1"/>
  <c r="L34" i="1"/>
  <c r="D34" i="1"/>
  <c r="AA34" i="1"/>
  <c r="O34" i="1"/>
  <c r="P34" i="1" s="1"/>
  <c r="G34" i="1"/>
  <c r="N20" i="1"/>
  <c r="H21" i="1"/>
  <c r="K20" i="1"/>
  <c r="M20" i="1" s="1"/>
  <c r="B35" i="1"/>
  <c r="A36" i="1"/>
  <c r="Q35" i="1" l="1"/>
  <c r="T35" i="1" s="1"/>
  <c r="W34" i="1"/>
  <c r="X34" i="1" s="1"/>
  <c r="Y34" i="1" s="1"/>
  <c r="AE20" i="1"/>
  <c r="AF20" i="1" s="1"/>
  <c r="AB20" i="1"/>
  <c r="AC20" i="1" s="1"/>
  <c r="AD20" i="1" s="1"/>
  <c r="B36" i="1"/>
  <c r="A37" i="1"/>
  <c r="E35" i="1"/>
  <c r="D35" i="1"/>
  <c r="V35" i="1"/>
  <c r="F35" i="1"/>
  <c r="L35" i="1"/>
  <c r="AA35" i="1"/>
  <c r="O35" i="1"/>
  <c r="P35" i="1" s="1"/>
  <c r="G35" i="1"/>
  <c r="I21" i="1"/>
  <c r="J21" i="1"/>
  <c r="T34" i="1"/>
  <c r="R34" i="1"/>
  <c r="S34" i="1" s="1"/>
  <c r="Q36" i="1" l="1"/>
  <c r="T36" i="1" s="1"/>
  <c r="AG20" i="1"/>
  <c r="AH20" i="1" s="1"/>
  <c r="W35" i="1"/>
  <c r="X35" i="1" s="1"/>
  <c r="Y35" i="1" s="1"/>
  <c r="R35" i="1"/>
  <c r="S35" i="1" s="1"/>
  <c r="V36" i="1"/>
  <c r="L36" i="1"/>
  <c r="AA36" i="1"/>
  <c r="D36" i="1"/>
  <c r="O36" i="1"/>
  <c r="P36" i="1" s="1"/>
  <c r="F36" i="1"/>
  <c r="E36" i="1"/>
  <c r="G36" i="1"/>
  <c r="N21" i="1"/>
  <c r="H22" i="1"/>
  <c r="K21" i="1"/>
  <c r="M21" i="1" s="1"/>
  <c r="B37" i="1"/>
  <c r="A38" i="1"/>
  <c r="Q37" i="1" l="1"/>
  <c r="T37" i="1" s="1"/>
  <c r="F37" i="1"/>
  <c r="V37" i="1"/>
  <c r="E37" i="1"/>
  <c r="L37" i="1"/>
  <c r="AA37" i="1"/>
  <c r="D37" i="1"/>
  <c r="O37" i="1"/>
  <c r="P37" i="1" s="1"/>
  <c r="G37" i="1"/>
  <c r="W36" i="1"/>
  <c r="X36" i="1" s="1"/>
  <c r="Y36" i="1" s="1"/>
  <c r="R36" i="1"/>
  <c r="S36" i="1" s="1"/>
  <c r="B38" i="1"/>
  <c r="A39" i="1"/>
  <c r="I22" i="1"/>
  <c r="J22" i="1"/>
  <c r="AE21" i="1"/>
  <c r="AF21" i="1" s="1"/>
  <c r="AB21" i="1"/>
  <c r="AC21" i="1" s="1"/>
  <c r="AD21" i="1" s="1"/>
  <c r="Q38" i="1" l="1"/>
  <c r="R38" i="1" s="1"/>
  <c r="R37" i="1"/>
  <c r="S37" i="1" s="1"/>
  <c r="AG21" i="1"/>
  <c r="AH21" i="1" s="1"/>
  <c r="W37" i="1"/>
  <c r="X37" i="1" s="1"/>
  <c r="Y37" i="1" s="1"/>
  <c r="B39" i="1"/>
  <c r="A40" i="1"/>
  <c r="D38" i="1"/>
  <c r="F38" i="1"/>
  <c r="AA38" i="1"/>
  <c r="O38" i="1"/>
  <c r="P38" i="1" s="1"/>
  <c r="E38" i="1"/>
  <c r="L38" i="1"/>
  <c r="V38" i="1"/>
  <c r="G38" i="1"/>
  <c r="N22" i="1"/>
  <c r="H23" i="1"/>
  <c r="K22" i="1"/>
  <c r="M22" i="1" s="1"/>
  <c r="Q39" i="1" l="1"/>
  <c r="T39" i="1" s="1"/>
  <c r="W38" i="1"/>
  <c r="X38" i="1" s="1"/>
  <c r="Y38" i="1" s="1"/>
  <c r="T38" i="1"/>
  <c r="S38" i="1"/>
  <c r="AE22" i="1"/>
  <c r="AF22" i="1" s="1"/>
  <c r="AB22" i="1"/>
  <c r="AC22" i="1" s="1"/>
  <c r="AD22" i="1" s="1"/>
  <c r="I23" i="1"/>
  <c r="J23" i="1"/>
  <c r="B40" i="1"/>
  <c r="A41" i="1"/>
  <c r="E39" i="1"/>
  <c r="AA39" i="1"/>
  <c r="L39" i="1"/>
  <c r="F39" i="1"/>
  <c r="V39" i="1"/>
  <c r="D39" i="1"/>
  <c r="O39" i="1"/>
  <c r="P39" i="1" s="1"/>
  <c r="G39" i="1"/>
  <c r="Q40" i="1" l="1"/>
  <c r="R40" i="1" s="1"/>
  <c r="W39" i="1"/>
  <c r="X39" i="1" s="1"/>
  <c r="Y39" i="1" s="1"/>
  <c r="N23" i="1"/>
  <c r="H24" i="1"/>
  <c r="K23" i="1"/>
  <c r="M23" i="1" s="1"/>
  <c r="R39" i="1"/>
  <c r="S39" i="1" s="1"/>
  <c r="B41" i="1"/>
  <c r="A42" i="1"/>
  <c r="L40" i="1"/>
  <c r="AA40" i="1"/>
  <c r="O40" i="1"/>
  <c r="P40" i="1" s="1"/>
  <c r="E40" i="1"/>
  <c r="F40" i="1"/>
  <c r="V40" i="1"/>
  <c r="D40" i="1"/>
  <c r="G40" i="1"/>
  <c r="AG22" i="1"/>
  <c r="AH22" i="1" s="1"/>
  <c r="Q41" i="1" l="1"/>
  <c r="T41" i="1" s="1"/>
  <c r="T40" i="1"/>
  <c r="W40" i="1"/>
  <c r="X40" i="1" s="1"/>
  <c r="Y40" i="1" s="1"/>
  <c r="S40" i="1"/>
  <c r="AE23" i="1"/>
  <c r="AF23" i="1" s="1"/>
  <c r="AB23" i="1"/>
  <c r="AC23" i="1" s="1"/>
  <c r="AD23" i="1" s="1"/>
  <c r="F41" i="1"/>
  <c r="E41" i="1"/>
  <c r="D41" i="1"/>
  <c r="AA41" i="1"/>
  <c r="L41" i="1"/>
  <c r="V41" i="1"/>
  <c r="O41" i="1"/>
  <c r="P41" i="1" s="1"/>
  <c r="G41" i="1"/>
  <c r="I24" i="1"/>
  <c r="J24" i="1"/>
  <c r="B42" i="1"/>
  <c r="A43" i="1"/>
  <c r="Q42" i="1" l="1"/>
  <c r="T42" i="1" s="1"/>
  <c r="W41" i="1"/>
  <c r="X41" i="1" s="1"/>
  <c r="Y41" i="1" s="1"/>
  <c r="R41" i="1"/>
  <c r="S41" i="1" s="1"/>
  <c r="AG23" i="1"/>
  <c r="AH23" i="1" s="1"/>
  <c r="N24" i="1"/>
  <c r="H25" i="1"/>
  <c r="K24" i="1"/>
  <c r="M24" i="1" s="1"/>
  <c r="B43" i="1"/>
  <c r="A44" i="1"/>
  <c r="F42" i="1"/>
  <c r="O42" i="1"/>
  <c r="P42" i="1" s="1"/>
  <c r="E42" i="1"/>
  <c r="L42" i="1"/>
  <c r="V42" i="1"/>
  <c r="AA42" i="1"/>
  <c r="D42" i="1"/>
  <c r="G42" i="1"/>
  <c r="Q43" i="1" l="1"/>
  <c r="T43" i="1" s="1"/>
  <c r="W42" i="1"/>
  <c r="X42" i="1" s="1"/>
  <c r="Y42" i="1" s="1"/>
  <c r="AE24" i="1"/>
  <c r="AF24" i="1" s="1"/>
  <c r="AB24" i="1"/>
  <c r="AC24" i="1" s="1"/>
  <c r="AD24" i="1" s="1"/>
  <c r="R42" i="1"/>
  <c r="S42" i="1" s="1"/>
  <c r="B44" i="1"/>
  <c r="A45" i="1"/>
  <c r="AA43" i="1"/>
  <c r="V43" i="1"/>
  <c r="L43" i="1"/>
  <c r="E43" i="1"/>
  <c r="D43" i="1"/>
  <c r="F43" i="1"/>
  <c r="O43" i="1"/>
  <c r="P43" i="1" s="1"/>
  <c r="G43" i="1"/>
  <c r="I25" i="1"/>
  <c r="J25" i="1"/>
  <c r="Q44" i="1" l="1"/>
  <c r="R44" i="1" s="1"/>
  <c r="R43" i="1"/>
  <c r="S43" i="1" s="1"/>
  <c r="AG24" i="1"/>
  <c r="AH24" i="1" s="1"/>
  <c r="W43" i="1"/>
  <c r="X43" i="1" s="1"/>
  <c r="Y43" i="1" s="1"/>
  <c r="B45" i="1"/>
  <c r="A46" i="1"/>
  <c r="E44" i="1"/>
  <c r="AA44" i="1"/>
  <c r="L44" i="1"/>
  <c r="F44" i="1"/>
  <c r="V44" i="1"/>
  <c r="D44" i="1"/>
  <c r="O44" i="1"/>
  <c r="P44" i="1" s="1"/>
  <c r="G44" i="1"/>
  <c r="N25" i="1"/>
  <c r="H26" i="1"/>
  <c r="K25" i="1"/>
  <c r="M25" i="1" s="1"/>
  <c r="Q45" i="1" l="1"/>
  <c r="T45" i="1" s="1"/>
  <c r="S44" i="1"/>
  <c r="AE25" i="1"/>
  <c r="AF25" i="1" s="1"/>
  <c r="AB25" i="1"/>
  <c r="AC25" i="1" s="1"/>
  <c r="AD25" i="1" s="1"/>
  <c r="B46" i="1"/>
  <c r="A47" i="1"/>
  <c r="W44" i="1"/>
  <c r="X44" i="1" s="1"/>
  <c r="Y44" i="1" s="1"/>
  <c r="T44" i="1"/>
  <c r="V45" i="1"/>
  <c r="D45" i="1"/>
  <c r="F45" i="1"/>
  <c r="O45" i="1"/>
  <c r="P45" i="1" s="1"/>
  <c r="E45" i="1"/>
  <c r="L45" i="1"/>
  <c r="AA45" i="1"/>
  <c r="G45" i="1"/>
  <c r="I26" i="1"/>
  <c r="J26" i="1"/>
  <c r="Q46" i="1" l="1"/>
  <c r="T46" i="1" s="1"/>
  <c r="AG25" i="1"/>
  <c r="AH25" i="1" s="1"/>
  <c r="W45" i="1"/>
  <c r="X45" i="1" s="1"/>
  <c r="Y45" i="1" s="1"/>
  <c r="R45" i="1"/>
  <c r="S45" i="1" s="1"/>
  <c r="B47" i="1"/>
  <c r="A48" i="1"/>
  <c r="L46" i="1"/>
  <c r="E46" i="1"/>
  <c r="D46" i="1"/>
  <c r="V46" i="1"/>
  <c r="AA46" i="1"/>
  <c r="F46" i="1"/>
  <c r="O46" i="1"/>
  <c r="P46" i="1" s="1"/>
  <c r="G46" i="1"/>
  <c r="N26" i="1"/>
  <c r="H27" i="1"/>
  <c r="K26" i="1"/>
  <c r="M26" i="1" s="1"/>
  <c r="Q47" i="1" l="1"/>
  <c r="T47" i="1" s="1"/>
  <c r="W46" i="1"/>
  <c r="X46" i="1" s="1"/>
  <c r="Y46" i="1" s="1"/>
  <c r="AE26" i="1"/>
  <c r="AF26" i="1" s="1"/>
  <c r="AB26" i="1"/>
  <c r="AC26" i="1" s="1"/>
  <c r="AD26" i="1" s="1"/>
  <c r="B48" i="1"/>
  <c r="A49" i="1"/>
  <c r="I27" i="1"/>
  <c r="J27" i="1"/>
  <c r="R46" i="1"/>
  <c r="S46" i="1" s="1"/>
  <c r="L47" i="1"/>
  <c r="V47" i="1"/>
  <c r="F47" i="1"/>
  <c r="E47" i="1"/>
  <c r="O47" i="1"/>
  <c r="P47" i="1" s="1"/>
  <c r="AA47" i="1"/>
  <c r="D47" i="1"/>
  <c r="G47" i="1"/>
  <c r="Q48" i="1" l="1"/>
  <c r="T48" i="1" s="1"/>
  <c r="W47" i="1"/>
  <c r="X47" i="1" s="1"/>
  <c r="Y47" i="1" s="1"/>
  <c r="R47" i="1"/>
  <c r="S47" i="1" s="1"/>
  <c r="H28" i="1"/>
  <c r="N27" i="1"/>
  <c r="K27" i="1"/>
  <c r="M27" i="1" s="1"/>
  <c r="F48" i="1"/>
  <c r="E48" i="1"/>
  <c r="L48" i="1"/>
  <c r="D48" i="1"/>
  <c r="AA48" i="1"/>
  <c r="V48" i="1"/>
  <c r="O48" i="1"/>
  <c r="P48" i="1" s="1"/>
  <c r="G48" i="1"/>
  <c r="AG26" i="1"/>
  <c r="AH26" i="1" s="1"/>
  <c r="B49" i="1"/>
  <c r="A50" i="1"/>
  <c r="Q49" i="1" l="1"/>
  <c r="R49" i="1" s="1"/>
  <c r="W48" i="1"/>
  <c r="X48" i="1" s="1"/>
  <c r="Y48" i="1" s="1"/>
  <c r="AE27" i="1"/>
  <c r="AF27" i="1" s="1"/>
  <c r="AB27" i="1"/>
  <c r="AC27" i="1" s="1"/>
  <c r="AD27" i="1" s="1"/>
  <c r="B50" i="1"/>
  <c r="A51" i="1"/>
  <c r="R48" i="1"/>
  <c r="S48" i="1" s="1"/>
  <c r="E49" i="1"/>
  <c r="AA49" i="1"/>
  <c r="L49" i="1"/>
  <c r="F49" i="1"/>
  <c r="D49" i="1"/>
  <c r="O49" i="1"/>
  <c r="P49" i="1" s="1"/>
  <c r="V49" i="1"/>
  <c r="G49" i="1"/>
  <c r="I28" i="1"/>
  <c r="J28" i="1"/>
  <c r="Q50" i="1" l="1"/>
  <c r="R50" i="1" s="1"/>
  <c r="T49" i="1"/>
  <c r="W49" i="1"/>
  <c r="X49" i="1" s="1"/>
  <c r="Y49" i="1" s="1"/>
  <c r="S49" i="1"/>
  <c r="AG27" i="1"/>
  <c r="AH27" i="1" s="1"/>
  <c r="E50" i="1"/>
  <c r="F50" i="1"/>
  <c r="AA50" i="1"/>
  <c r="D50" i="1"/>
  <c r="L50" i="1"/>
  <c r="O50" i="1"/>
  <c r="P50" i="1" s="1"/>
  <c r="V50" i="1"/>
  <c r="G50" i="1"/>
  <c r="N28" i="1"/>
  <c r="H29" i="1"/>
  <c r="K28" i="1"/>
  <c r="M28" i="1" s="1"/>
  <c r="B51" i="1"/>
  <c r="A52" i="1"/>
  <c r="Q51" i="1" l="1"/>
  <c r="T51" i="1" s="1"/>
  <c r="T50" i="1"/>
  <c r="W50" i="1"/>
  <c r="X50" i="1" s="1"/>
  <c r="Y50" i="1" s="1"/>
  <c r="S50" i="1"/>
  <c r="AE28" i="1"/>
  <c r="AF28" i="1" s="1"/>
  <c r="AB28" i="1"/>
  <c r="AC28" i="1" s="1"/>
  <c r="AD28" i="1" s="1"/>
  <c r="V51" i="1"/>
  <c r="L51" i="1"/>
  <c r="D51" i="1"/>
  <c r="E51" i="1"/>
  <c r="F51" i="1"/>
  <c r="AA51" i="1"/>
  <c r="O51" i="1"/>
  <c r="P51" i="1" s="1"/>
  <c r="G51" i="1"/>
  <c r="B52" i="1"/>
  <c r="A53" i="1"/>
  <c r="I29" i="1"/>
  <c r="J29" i="1"/>
  <c r="Q52" i="1" l="1"/>
  <c r="T52" i="1" s="1"/>
  <c r="W51" i="1"/>
  <c r="X51" i="1" s="1"/>
  <c r="Y51" i="1" s="1"/>
  <c r="AG28" i="1"/>
  <c r="AH28" i="1" s="1"/>
  <c r="R51" i="1"/>
  <c r="S51" i="1" s="1"/>
  <c r="F52" i="1"/>
  <c r="E52" i="1"/>
  <c r="L52" i="1"/>
  <c r="D52" i="1"/>
  <c r="AA52" i="1"/>
  <c r="O52" i="1"/>
  <c r="P52" i="1" s="1"/>
  <c r="V52" i="1"/>
  <c r="G52" i="1"/>
  <c r="B53" i="1"/>
  <c r="A54" i="1"/>
  <c r="N29" i="1"/>
  <c r="H30" i="1"/>
  <c r="K29" i="1"/>
  <c r="M29" i="1" s="1"/>
  <c r="Q53" i="1" l="1"/>
  <c r="R53" i="1" s="1"/>
  <c r="W52" i="1"/>
  <c r="X52" i="1" s="1"/>
  <c r="Y52" i="1" s="1"/>
  <c r="R52" i="1"/>
  <c r="S52" i="1" s="1"/>
  <c r="AE29" i="1"/>
  <c r="AF29" i="1" s="1"/>
  <c r="AB29" i="1"/>
  <c r="AC29" i="1" s="1"/>
  <c r="AD29" i="1" s="1"/>
  <c r="E53" i="1"/>
  <c r="D53" i="1"/>
  <c r="V53" i="1"/>
  <c r="F53" i="1"/>
  <c r="AA53" i="1"/>
  <c r="L53" i="1"/>
  <c r="O53" i="1"/>
  <c r="P53" i="1" s="1"/>
  <c r="G53" i="1"/>
  <c r="I30" i="1"/>
  <c r="J30" i="1"/>
  <c r="B54" i="1"/>
  <c r="A55" i="1"/>
  <c r="Q54" i="1" l="1"/>
  <c r="R54" i="1" s="1"/>
  <c r="T53" i="1"/>
  <c r="W53" i="1"/>
  <c r="X53" i="1" s="1"/>
  <c r="Y53" i="1" s="1"/>
  <c r="AG29" i="1"/>
  <c r="AH29" i="1" s="1"/>
  <c r="S53" i="1"/>
  <c r="L54" i="1"/>
  <c r="V54" i="1"/>
  <c r="F54" i="1"/>
  <c r="D54" i="1"/>
  <c r="AA54" i="1"/>
  <c r="E54" i="1"/>
  <c r="O54" i="1"/>
  <c r="P54" i="1" s="1"/>
  <c r="G54" i="1"/>
  <c r="B55" i="1"/>
  <c r="A56" i="1"/>
  <c r="N30" i="1"/>
  <c r="H31" i="1"/>
  <c r="K30" i="1"/>
  <c r="M30" i="1" s="1"/>
  <c r="S54" i="1" l="1"/>
  <c r="Q55" i="1"/>
  <c r="R55" i="1" s="1"/>
  <c r="AE30" i="1"/>
  <c r="AF30" i="1" s="1"/>
  <c r="AB30" i="1"/>
  <c r="AC30" i="1" s="1"/>
  <c r="AD30" i="1" s="1"/>
  <c r="B56" i="1"/>
  <c r="A57" i="1"/>
  <c r="W54" i="1"/>
  <c r="X54" i="1" s="1"/>
  <c r="Y54" i="1" s="1"/>
  <c r="D55" i="1"/>
  <c r="V55" i="1"/>
  <c r="E55" i="1"/>
  <c r="O55" i="1"/>
  <c r="P55" i="1" s="1"/>
  <c r="AA55" i="1"/>
  <c r="L55" i="1"/>
  <c r="F55" i="1"/>
  <c r="G55" i="1"/>
  <c r="T54" i="1"/>
  <c r="I31" i="1"/>
  <c r="J31" i="1"/>
  <c r="Q56" i="1" l="1"/>
  <c r="T56" i="1" s="1"/>
  <c r="W55" i="1"/>
  <c r="X55" i="1" s="1"/>
  <c r="Y55" i="1" s="1"/>
  <c r="S55" i="1"/>
  <c r="N31" i="1"/>
  <c r="H32" i="1"/>
  <c r="K31" i="1"/>
  <c r="M31" i="1" s="1"/>
  <c r="T55" i="1"/>
  <c r="AA56" i="1"/>
  <c r="V56" i="1"/>
  <c r="D56" i="1"/>
  <c r="L56" i="1"/>
  <c r="E56" i="1"/>
  <c r="F56" i="1"/>
  <c r="G56" i="1"/>
  <c r="AG30" i="1"/>
  <c r="AH30" i="1" s="1"/>
  <c r="B57" i="1"/>
  <c r="A58" i="1"/>
  <c r="Q57" i="1" l="1"/>
  <c r="T57" i="1" s="1"/>
  <c r="R56" i="1"/>
  <c r="S56" i="1" s="1"/>
  <c r="AE31" i="1"/>
  <c r="AF31" i="1" s="1"/>
  <c r="AB31" i="1"/>
  <c r="AC31" i="1" s="1"/>
  <c r="AD31" i="1" s="1"/>
  <c r="F57" i="1"/>
  <c r="AA57" i="1"/>
  <c r="D57" i="1"/>
  <c r="E57" i="1"/>
  <c r="V57" i="1"/>
  <c r="L57" i="1"/>
  <c r="G57" i="1"/>
  <c r="I32" i="1"/>
  <c r="J32" i="1"/>
  <c r="B58" i="1"/>
  <c r="A59" i="1"/>
  <c r="W56" i="1"/>
  <c r="X56" i="1" s="1"/>
  <c r="Y56" i="1" s="1"/>
  <c r="Q58" i="1" l="1"/>
  <c r="R58" i="1" s="1"/>
  <c r="W57" i="1"/>
  <c r="X57" i="1" s="1"/>
  <c r="Y57" i="1" s="1"/>
  <c r="N32" i="1"/>
  <c r="H33" i="1"/>
  <c r="K32" i="1"/>
  <c r="M32" i="1" s="1"/>
  <c r="R57" i="1"/>
  <c r="S57" i="1" s="1"/>
  <c r="B59" i="1"/>
  <c r="A60" i="1"/>
  <c r="AG31" i="1"/>
  <c r="AH31" i="1" s="1"/>
  <c r="F58" i="1"/>
  <c r="E58" i="1"/>
  <c r="V58" i="1"/>
  <c r="AA58" i="1"/>
  <c r="D58" i="1"/>
  <c r="L58" i="1"/>
  <c r="G58" i="1"/>
  <c r="Q59" i="1" l="1"/>
  <c r="T59" i="1" s="1"/>
  <c r="S58" i="1"/>
  <c r="T58" i="1"/>
  <c r="W58" i="1"/>
  <c r="X58" i="1" s="1"/>
  <c r="Y58" i="1" s="1"/>
  <c r="AE32" i="1"/>
  <c r="AF32" i="1" s="1"/>
  <c r="AB32" i="1"/>
  <c r="AC32" i="1" s="1"/>
  <c r="AD32" i="1" s="1"/>
  <c r="B60" i="1"/>
  <c r="A61" i="1"/>
  <c r="I33" i="1"/>
  <c r="J33" i="1"/>
  <c r="L59" i="1"/>
  <c r="F59" i="1"/>
  <c r="E59" i="1"/>
  <c r="V59" i="1"/>
  <c r="AA59" i="1"/>
  <c r="D59" i="1"/>
  <c r="G59" i="1"/>
  <c r="Q60" i="1" l="1"/>
  <c r="R60" i="1" s="1"/>
  <c r="W59" i="1"/>
  <c r="X59" i="1" s="1"/>
  <c r="Y59" i="1" s="1"/>
  <c r="R59" i="1"/>
  <c r="S59" i="1" s="1"/>
  <c r="AG32" i="1"/>
  <c r="AH32" i="1" s="1"/>
  <c r="E60" i="1"/>
  <c r="L60" i="1"/>
  <c r="AA60" i="1"/>
  <c r="D60" i="1"/>
  <c r="F60" i="1"/>
  <c r="V60" i="1"/>
  <c r="G60" i="1"/>
  <c r="N33" i="1"/>
  <c r="H34" i="1"/>
  <c r="K33" i="1"/>
  <c r="M33" i="1" s="1"/>
  <c r="B61" i="1"/>
  <c r="A62" i="1"/>
  <c r="Q61" i="1" l="1"/>
  <c r="T61" i="1" s="1"/>
  <c r="W60" i="1"/>
  <c r="X60" i="1" s="1"/>
  <c r="Y60" i="1" s="1"/>
  <c r="T60" i="1"/>
  <c r="S60" i="1"/>
  <c r="AE33" i="1"/>
  <c r="AF33" i="1" s="1"/>
  <c r="AB33" i="1"/>
  <c r="AC33" i="1" s="1"/>
  <c r="AD33" i="1" s="1"/>
  <c r="L61" i="1"/>
  <c r="F61" i="1"/>
  <c r="E61" i="1"/>
  <c r="AA61" i="1"/>
  <c r="D61" i="1"/>
  <c r="V61" i="1"/>
  <c r="G61" i="1"/>
  <c r="B62" i="1"/>
  <c r="A63" i="1"/>
  <c r="I34" i="1"/>
  <c r="J34" i="1"/>
  <c r="Q62" i="1" l="1"/>
  <c r="W61" i="1"/>
  <c r="X61" i="1" s="1"/>
  <c r="Y61" i="1" s="1"/>
  <c r="E62" i="1"/>
  <c r="V62" i="1"/>
  <c r="F62" i="1"/>
  <c r="L62" i="1"/>
  <c r="AA62" i="1"/>
  <c r="D62" i="1"/>
  <c r="G62" i="1"/>
  <c r="AG33" i="1"/>
  <c r="AH33" i="1" s="1"/>
  <c r="N34" i="1"/>
  <c r="H35" i="1"/>
  <c r="K34" i="1"/>
  <c r="M34" i="1" s="1"/>
  <c r="R61" i="1"/>
  <c r="S61" i="1" s="1"/>
  <c r="B63" i="1"/>
  <c r="A64" i="1"/>
  <c r="Q63" i="1" l="1"/>
  <c r="T63" i="1" s="1"/>
  <c r="W62" i="1"/>
  <c r="X62" i="1" s="1"/>
  <c r="Y62" i="1" s="1"/>
  <c r="AE34" i="1"/>
  <c r="AF34" i="1" s="1"/>
  <c r="AB34" i="1"/>
  <c r="AC34" i="1" s="1"/>
  <c r="AD34" i="1" s="1"/>
  <c r="AA63" i="1"/>
  <c r="D63" i="1"/>
  <c r="V63" i="1"/>
  <c r="F63" i="1"/>
  <c r="L63" i="1"/>
  <c r="E63" i="1"/>
  <c r="G63" i="1"/>
  <c r="I35" i="1"/>
  <c r="J35" i="1"/>
  <c r="R62" i="1"/>
  <c r="S62" i="1" s="1"/>
  <c r="T62" i="1"/>
  <c r="B64" i="1"/>
  <c r="A65" i="1"/>
  <c r="Q64" i="1" l="1"/>
  <c r="T64" i="1" s="1"/>
  <c r="AG34" i="1"/>
  <c r="AH34" i="1" s="1"/>
  <c r="B65" i="1"/>
  <c r="A66" i="1"/>
  <c r="R63" i="1"/>
  <c r="S63" i="1" s="1"/>
  <c r="F64" i="1"/>
  <c r="AA64" i="1"/>
  <c r="L64" i="1"/>
  <c r="E64" i="1"/>
  <c r="D64" i="1"/>
  <c r="V64" i="1"/>
  <c r="G64" i="1"/>
  <c r="N35" i="1"/>
  <c r="H36" i="1"/>
  <c r="K35" i="1"/>
  <c r="M35" i="1" s="1"/>
  <c r="W63" i="1"/>
  <c r="X63" i="1" s="1"/>
  <c r="Y63" i="1" s="1"/>
  <c r="Q65" i="1" l="1"/>
  <c r="T65" i="1" s="1"/>
  <c r="R64" i="1"/>
  <c r="S64" i="1" s="1"/>
  <c r="W64" i="1"/>
  <c r="X64" i="1" s="1"/>
  <c r="Y64" i="1" s="1"/>
  <c r="AE35" i="1"/>
  <c r="AF35" i="1" s="1"/>
  <c r="AB35" i="1"/>
  <c r="AC35" i="1" s="1"/>
  <c r="AD35" i="1" s="1"/>
  <c r="I36" i="1"/>
  <c r="J36" i="1"/>
  <c r="B66" i="1"/>
  <c r="A67" i="1"/>
  <c r="AA65" i="1"/>
  <c r="L65" i="1"/>
  <c r="D65" i="1"/>
  <c r="E65" i="1"/>
  <c r="V65" i="1"/>
  <c r="F65" i="1"/>
  <c r="G65" i="1"/>
  <c r="Q66" i="1" l="1"/>
  <c r="R66" i="1" s="1"/>
  <c r="R65" i="1"/>
  <c r="S65" i="1" s="1"/>
  <c r="W65" i="1"/>
  <c r="X65" i="1" s="1"/>
  <c r="Y65" i="1" s="1"/>
  <c r="AG35" i="1"/>
  <c r="AH35" i="1" s="1"/>
  <c r="B67" i="1"/>
  <c r="A68" i="1"/>
  <c r="N36" i="1"/>
  <c r="H37" i="1"/>
  <c r="K36" i="1"/>
  <c r="M36" i="1" s="1"/>
  <c r="F66" i="1"/>
  <c r="V66" i="1"/>
  <c r="D66" i="1"/>
  <c r="AA66" i="1"/>
  <c r="L66" i="1"/>
  <c r="E66" i="1"/>
  <c r="G66" i="1"/>
  <c r="Q67" i="1" l="1"/>
  <c r="T67" i="1" s="1"/>
  <c r="W66" i="1"/>
  <c r="X66" i="1" s="1"/>
  <c r="Y66" i="1" s="1"/>
  <c r="T66" i="1"/>
  <c r="S66" i="1"/>
  <c r="AE36" i="1"/>
  <c r="AF36" i="1" s="1"/>
  <c r="AB36" i="1"/>
  <c r="AC36" i="1" s="1"/>
  <c r="AD36" i="1" s="1"/>
  <c r="I37" i="1"/>
  <c r="J37" i="1"/>
  <c r="B68" i="1"/>
  <c r="A69" i="1"/>
  <c r="L67" i="1"/>
  <c r="AA67" i="1"/>
  <c r="V67" i="1"/>
  <c r="F67" i="1"/>
  <c r="D67" i="1"/>
  <c r="E67" i="1"/>
  <c r="G67" i="1"/>
  <c r="Q68" i="1" l="1"/>
  <c r="R68" i="1" s="1"/>
  <c r="R67" i="1"/>
  <c r="S67" i="1" s="1"/>
  <c r="AG36" i="1"/>
  <c r="AH36" i="1" s="1"/>
  <c r="W67" i="1"/>
  <c r="X67" i="1" s="1"/>
  <c r="Y67" i="1" s="1"/>
  <c r="B69" i="1"/>
  <c r="A70" i="1"/>
  <c r="N37" i="1"/>
  <c r="H38" i="1"/>
  <c r="K37" i="1"/>
  <c r="M37" i="1" s="1"/>
  <c r="AA68" i="1"/>
  <c r="V68" i="1"/>
  <c r="L68" i="1"/>
  <c r="D68" i="1"/>
  <c r="E68" i="1"/>
  <c r="F68" i="1"/>
  <c r="G68" i="1"/>
  <c r="Q69" i="1" l="1"/>
  <c r="R69" i="1" s="1"/>
  <c r="W68" i="1"/>
  <c r="X68" i="1" s="1"/>
  <c r="Y68" i="1" s="1"/>
  <c r="AE37" i="1"/>
  <c r="AF37" i="1" s="1"/>
  <c r="AB37" i="1"/>
  <c r="AC37" i="1" s="1"/>
  <c r="AD37" i="1" s="1"/>
  <c r="S68" i="1"/>
  <c r="V69" i="1"/>
  <c r="E69" i="1"/>
  <c r="AA69" i="1"/>
  <c r="L69" i="1"/>
  <c r="D69" i="1"/>
  <c r="F69" i="1"/>
  <c r="G69" i="1"/>
  <c r="T68" i="1"/>
  <c r="I38" i="1"/>
  <c r="J38" i="1"/>
  <c r="B70" i="1"/>
  <c r="A71" i="1"/>
  <c r="Q70" i="1" l="1"/>
  <c r="T70" i="1" s="1"/>
  <c r="S69" i="1"/>
  <c r="AG37" i="1"/>
  <c r="AH37" i="1" s="1"/>
  <c r="B71" i="1"/>
  <c r="A72" i="1"/>
  <c r="AA70" i="1"/>
  <c r="V70" i="1"/>
  <c r="F70" i="1"/>
  <c r="D70" i="1"/>
  <c r="E70" i="1"/>
  <c r="L70" i="1"/>
  <c r="G70" i="1"/>
  <c r="H39" i="1"/>
  <c r="N38" i="1"/>
  <c r="K38" i="1"/>
  <c r="M38" i="1" s="1"/>
  <c r="W69" i="1"/>
  <c r="X69" i="1" s="1"/>
  <c r="Y69" i="1" s="1"/>
  <c r="T69" i="1"/>
  <c r="Q71" i="1" l="1"/>
  <c r="T71" i="1" s="1"/>
  <c r="W70" i="1"/>
  <c r="X70" i="1" s="1"/>
  <c r="Y70" i="1" s="1"/>
  <c r="R70" i="1"/>
  <c r="S70" i="1" s="1"/>
  <c r="AE38" i="1"/>
  <c r="AF38" i="1" s="1"/>
  <c r="AB38" i="1"/>
  <c r="AC38" i="1" s="1"/>
  <c r="AD38" i="1" s="1"/>
  <c r="I39" i="1"/>
  <c r="J39" i="1"/>
  <c r="F71" i="1"/>
  <c r="V71" i="1"/>
  <c r="E71" i="1"/>
  <c r="D71" i="1"/>
  <c r="AA71" i="1"/>
  <c r="L71" i="1"/>
  <c r="G71" i="1"/>
  <c r="B72" i="1"/>
  <c r="A73" i="1"/>
  <c r="Q72" i="1" l="1"/>
  <c r="T72" i="1" s="1"/>
  <c r="AG38" i="1"/>
  <c r="AH38" i="1" s="1"/>
  <c r="W71" i="1"/>
  <c r="X71" i="1" s="1"/>
  <c r="Y71" i="1" s="1"/>
  <c r="R71" i="1"/>
  <c r="S71" i="1" s="1"/>
  <c r="E72" i="1"/>
  <c r="AA72" i="1"/>
  <c r="D72" i="1"/>
  <c r="F72" i="1"/>
  <c r="V72" i="1"/>
  <c r="L72" i="1"/>
  <c r="G72" i="1"/>
  <c r="N39" i="1"/>
  <c r="H40" i="1"/>
  <c r="K39" i="1"/>
  <c r="M39" i="1" s="1"/>
  <c r="B73" i="1"/>
  <c r="A74" i="1"/>
  <c r="Q73" i="1" l="1"/>
  <c r="T73" i="1" s="1"/>
  <c r="R72" i="1"/>
  <c r="S72" i="1" s="1"/>
  <c r="W72" i="1"/>
  <c r="X72" i="1" s="1"/>
  <c r="Y72" i="1" s="1"/>
  <c r="AE39" i="1"/>
  <c r="AF39" i="1" s="1"/>
  <c r="AB39" i="1"/>
  <c r="AC39" i="1" s="1"/>
  <c r="AD39" i="1" s="1"/>
  <c r="I40" i="1"/>
  <c r="J40" i="1"/>
  <c r="B74" i="1"/>
  <c r="A75" i="1"/>
  <c r="L73" i="1"/>
  <c r="F73" i="1"/>
  <c r="V73" i="1"/>
  <c r="E73" i="1"/>
  <c r="AA73" i="1"/>
  <c r="D73" i="1"/>
  <c r="G73" i="1"/>
  <c r="Q74" i="1" l="1"/>
  <c r="R73" i="1"/>
  <c r="S73" i="1" s="1"/>
  <c r="AG39" i="1"/>
  <c r="AH39" i="1" s="1"/>
  <c r="H41" i="1"/>
  <c r="N40" i="1"/>
  <c r="K40" i="1"/>
  <c r="M40" i="1" s="1"/>
  <c r="B75" i="1"/>
  <c r="A76" i="1"/>
  <c r="W73" i="1"/>
  <c r="X73" i="1" s="1"/>
  <c r="Y73" i="1" s="1"/>
  <c r="E74" i="1"/>
  <c r="AA74" i="1"/>
  <c r="D74" i="1"/>
  <c r="V74" i="1"/>
  <c r="F74" i="1"/>
  <c r="G74" i="1"/>
  <c r="Q75" i="1" l="1"/>
  <c r="T75" i="1" s="1"/>
  <c r="W74" i="1"/>
  <c r="X74" i="1" s="1"/>
  <c r="Y74" i="1" s="1"/>
  <c r="T74" i="1"/>
  <c r="R74" i="1"/>
  <c r="S74" i="1" s="1"/>
  <c r="B76" i="1"/>
  <c r="A77" i="1"/>
  <c r="AE40" i="1"/>
  <c r="AF40" i="1" s="1"/>
  <c r="AB40" i="1"/>
  <c r="AC40" i="1" s="1"/>
  <c r="AD40" i="1" s="1"/>
  <c r="F75" i="1"/>
  <c r="AA75" i="1"/>
  <c r="L75" i="1"/>
  <c r="E75" i="1"/>
  <c r="V75" i="1"/>
  <c r="D75" i="1"/>
  <c r="G75" i="1"/>
  <c r="I41" i="1"/>
  <c r="J41" i="1"/>
  <c r="Q76" i="1" l="1"/>
  <c r="R76" i="1" s="1"/>
  <c r="E76" i="1"/>
  <c r="D76" i="1"/>
  <c r="V76" i="1"/>
  <c r="L76" i="1"/>
  <c r="AA76" i="1"/>
  <c r="F76" i="1"/>
  <c r="G76" i="1"/>
  <c r="N41" i="1"/>
  <c r="H42" i="1"/>
  <c r="K41" i="1"/>
  <c r="M41" i="1" s="1"/>
  <c r="R75" i="1"/>
  <c r="S75" i="1" s="1"/>
  <c r="AG40" i="1"/>
  <c r="AH40" i="1" s="1"/>
  <c r="W75" i="1"/>
  <c r="X75" i="1" s="1"/>
  <c r="Y75" i="1" s="1"/>
  <c r="B77" i="1"/>
  <c r="A78" i="1"/>
  <c r="Q77" i="1" l="1"/>
  <c r="T76" i="1"/>
  <c r="W76" i="1"/>
  <c r="X76" i="1" s="1"/>
  <c r="Y76" i="1" s="1"/>
  <c r="S76" i="1"/>
  <c r="B78" i="1"/>
  <c r="A79" i="1"/>
  <c r="I42" i="1"/>
  <c r="J42" i="1"/>
  <c r="AE41" i="1"/>
  <c r="AF41" i="1" s="1"/>
  <c r="AB41" i="1"/>
  <c r="AC41" i="1" s="1"/>
  <c r="AD41" i="1" s="1"/>
  <c r="AA77" i="1"/>
  <c r="V77" i="1"/>
  <c r="L77" i="1"/>
  <c r="F77" i="1"/>
  <c r="D77" i="1"/>
  <c r="E77" i="1"/>
  <c r="T77" i="1"/>
  <c r="G77" i="1"/>
  <c r="Q78" i="1" l="1"/>
  <c r="T78" i="1" s="1"/>
  <c r="W77" i="1"/>
  <c r="X77" i="1" s="1"/>
  <c r="Y77" i="1" s="1"/>
  <c r="AG41" i="1"/>
  <c r="AH41" i="1" s="1"/>
  <c r="R77" i="1"/>
  <c r="S77" i="1" s="1"/>
  <c r="N42" i="1"/>
  <c r="H43" i="1"/>
  <c r="K42" i="1"/>
  <c r="M42" i="1" s="1"/>
  <c r="B79" i="1"/>
  <c r="A80" i="1"/>
  <c r="AA78" i="1"/>
  <c r="F78" i="1"/>
  <c r="D78" i="1"/>
  <c r="L78" i="1"/>
  <c r="V78" i="1"/>
  <c r="E78" i="1"/>
  <c r="G78" i="1"/>
  <c r="Q79" i="1" l="1"/>
  <c r="R79" i="1" s="1"/>
  <c r="R78" i="1"/>
  <c r="S78" i="1" s="1"/>
  <c r="W78" i="1"/>
  <c r="X78" i="1" s="1"/>
  <c r="Y78" i="1" s="1"/>
  <c r="AE42" i="1"/>
  <c r="AF42" i="1" s="1"/>
  <c r="AB42" i="1"/>
  <c r="AC42" i="1" s="1"/>
  <c r="AD42" i="1" s="1"/>
  <c r="B80" i="1"/>
  <c r="A81" i="1"/>
  <c r="F79" i="1"/>
  <c r="V79" i="1"/>
  <c r="E79" i="1"/>
  <c r="AA79" i="1"/>
  <c r="L79" i="1"/>
  <c r="D79" i="1"/>
  <c r="G79" i="1"/>
  <c r="I43" i="1"/>
  <c r="J43" i="1"/>
  <c r="Q80" i="1" l="1"/>
  <c r="R80" i="1" s="1"/>
  <c r="S79" i="1"/>
  <c r="T79" i="1"/>
  <c r="AG42" i="1"/>
  <c r="AH42" i="1" s="1"/>
  <c r="W79" i="1"/>
  <c r="X79" i="1" s="1"/>
  <c r="Y79" i="1" s="1"/>
  <c r="N43" i="1"/>
  <c r="H44" i="1"/>
  <c r="K43" i="1"/>
  <c r="M43" i="1" s="1"/>
  <c r="D80" i="1"/>
  <c r="AA80" i="1"/>
  <c r="L80" i="1"/>
  <c r="V80" i="1"/>
  <c r="F80" i="1"/>
  <c r="E80" i="1"/>
  <c r="G80" i="1"/>
  <c r="B81" i="1"/>
  <c r="A82" i="1"/>
  <c r="Q81" i="1" l="1"/>
  <c r="T81" i="1" s="1"/>
  <c r="W80" i="1"/>
  <c r="X80" i="1" s="1"/>
  <c r="Y80" i="1" s="1"/>
  <c r="S80" i="1"/>
  <c r="B82" i="1"/>
  <c r="A83" i="1"/>
  <c r="F81" i="1"/>
  <c r="E81" i="1"/>
  <c r="V81" i="1"/>
  <c r="AA81" i="1"/>
  <c r="D81" i="1"/>
  <c r="G81" i="1"/>
  <c r="AE43" i="1"/>
  <c r="AF43" i="1" s="1"/>
  <c r="AB43" i="1"/>
  <c r="AC43" i="1" s="1"/>
  <c r="AD43" i="1" s="1"/>
  <c r="T80" i="1"/>
  <c r="I44" i="1"/>
  <c r="J44" i="1"/>
  <c r="Q82" i="1" l="1"/>
  <c r="R82" i="1" s="1"/>
  <c r="W81" i="1"/>
  <c r="X81" i="1" s="1"/>
  <c r="Y81" i="1" s="1"/>
  <c r="E82" i="1"/>
  <c r="AA82" i="1"/>
  <c r="D82" i="1"/>
  <c r="V82" i="1"/>
  <c r="F82" i="1"/>
  <c r="L82" i="1"/>
  <c r="G82" i="1"/>
  <c r="R81" i="1"/>
  <c r="S81" i="1" s="1"/>
  <c r="N44" i="1"/>
  <c r="H45" i="1"/>
  <c r="K44" i="1"/>
  <c r="M44" i="1" s="1"/>
  <c r="AG43" i="1"/>
  <c r="AH43" i="1" s="1"/>
  <c r="B83" i="1"/>
  <c r="A84" i="1"/>
  <c r="Q83" i="1" l="1"/>
  <c r="T83" i="1" s="1"/>
  <c r="S82" i="1"/>
  <c r="W82" i="1"/>
  <c r="X82" i="1" s="1"/>
  <c r="Y82" i="1" s="1"/>
  <c r="T82" i="1"/>
  <c r="B84" i="1"/>
  <c r="A85" i="1"/>
  <c r="D83" i="1"/>
  <c r="L83" i="1"/>
  <c r="F83" i="1"/>
  <c r="AA83" i="1"/>
  <c r="E83" i="1"/>
  <c r="V83" i="1"/>
  <c r="G83" i="1"/>
  <c r="I45" i="1"/>
  <c r="J45" i="1"/>
  <c r="AE44" i="1"/>
  <c r="AF44" i="1" s="1"/>
  <c r="AB44" i="1"/>
  <c r="AC44" i="1" s="1"/>
  <c r="AD44" i="1" s="1"/>
  <c r="Q84" i="1" l="1"/>
  <c r="T84" i="1" s="1"/>
  <c r="R83" i="1"/>
  <c r="S83" i="1" s="1"/>
  <c r="W83" i="1"/>
  <c r="X83" i="1" s="1"/>
  <c r="Y83" i="1" s="1"/>
  <c r="AA84" i="1"/>
  <c r="E84" i="1"/>
  <c r="L84" i="1"/>
  <c r="D84" i="1"/>
  <c r="V84" i="1"/>
  <c r="F84" i="1"/>
  <c r="G84" i="1"/>
  <c r="B85" i="1"/>
  <c r="A86" i="1"/>
  <c r="H46" i="1"/>
  <c r="N45" i="1"/>
  <c r="K45" i="1"/>
  <c r="M45" i="1" s="1"/>
  <c r="AG44" i="1"/>
  <c r="AH44" i="1" s="1"/>
  <c r="Q85" i="1" l="1"/>
  <c r="R85" i="1" s="1"/>
  <c r="W84" i="1"/>
  <c r="X84" i="1" s="1"/>
  <c r="Y84" i="1" s="1"/>
  <c r="A87" i="1"/>
  <c r="B86" i="1"/>
  <c r="R84" i="1"/>
  <c r="S84" i="1" s="1"/>
  <c r="AE45" i="1"/>
  <c r="AF45" i="1" s="1"/>
  <c r="AB45" i="1"/>
  <c r="AC45" i="1" s="1"/>
  <c r="AD45" i="1" s="1"/>
  <c r="I46" i="1"/>
  <c r="J46" i="1"/>
  <c r="E85" i="1"/>
  <c r="AA85" i="1"/>
  <c r="V85" i="1"/>
  <c r="D85" i="1"/>
  <c r="F85" i="1"/>
  <c r="G85" i="1"/>
  <c r="Q86" i="1" l="1"/>
  <c r="T85" i="1"/>
  <c r="W85" i="1"/>
  <c r="X85" i="1" s="1"/>
  <c r="Y85" i="1" s="1"/>
  <c r="S85" i="1"/>
  <c r="V86" i="1"/>
  <c r="E86" i="1"/>
  <c r="AA86" i="1"/>
  <c r="D86" i="1"/>
  <c r="F86" i="1"/>
  <c r="L86" i="1"/>
  <c r="G86" i="1"/>
  <c r="N46" i="1"/>
  <c r="H47" i="1"/>
  <c r="K46" i="1"/>
  <c r="M46" i="1" s="1"/>
  <c r="B87" i="1"/>
  <c r="A88" i="1"/>
  <c r="AG45" i="1"/>
  <c r="AH45" i="1" s="1"/>
  <c r="Q87" i="1" l="1"/>
  <c r="R87" i="1" s="1"/>
  <c r="W86" i="1"/>
  <c r="X86" i="1" s="1"/>
  <c r="Y86" i="1" s="1"/>
  <c r="AE46" i="1"/>
  <c r="AF46" i="1" s="1"/>
  <c r="AB46" i="1"/>
  <c r="AC46" i="1" s="1"/>
  <c r="AD46" i="1" s="1"/>
  <c r="R86" i="1"/>
  <c r="S86" i="1" s="1"/>
  <c r="T86" i="1"/>
  <c r="B88" i="1"/>
  <c r="A89" i="1"/>
  <c r="I47" i="1"/>
  <c r="J47" i="1"/>
  <c r="L87" i="1"/>
  <c r="F87" i="1"/>
  <c r="V87" i="1"/>
  <c r="AA87" i="1"/>
  <c r="D87" i="1"/>
  <c r="E87" i="1"/>
  <c r="G87" i="1"/>
  <c r="Q88" i="1" l="1"/>
  <c r="T88" i="1" s="1"/>
  <c r="AG46" i="1"/>
  <c r="AH46" i="1" s="1"/>
  <c r="W87" i="1"/>
  <c r="X87" i="1" s="1"/>
  <c r="Y87" i="1" s="1"/>
  <c r="S87" i="1"/>
  <c r="N47" i="1"/>
  <c r="H48" i="1"/>
  <c r="K47" i="1"/>
  <c r="M47" i="1" s="1"/>
  <c r="T87" i="1"/>
  <c r="AA88" i="1"/>
  <c r="D88" i="1"/>
  <c r="V88" i="1"/>
  <c r="F88" i="1"/>
  <c r="E88" i="1"/>
  <c r="L88" i="1"/>
  <c r="G88" i="1"/>
  <c r="A90" i="1"/>
  <c r="B89" i="1"/>
  <c r="Q89" i="1" l="1"/>
  <c r="T89" i="1" s="1"/>
  <c r="AE47" i="1"/>
  <c r="AF47" i="1" s="1"/>
  <c r="AB47" i="1"/>
  <c r="AC47" i="1" s="1"/>
  <c r="AD47" i="1" s="1"/>
  <c r="B90" i="1"/>
  <c r="A91" i="1"/>
  <c r="I48" i="1"/>
  <c r="J48" i="1"/>
  <c r="L89" i="1"/>
  <c r="D89" i="1"/>
  <c r="AA89" i="1"/>
  <c r="F89" i="1"/>
  <c r="V89" i="1"/>
  <c r="E89" i="1"/>
  <c r="G89" i="1"/>
  <c r="W88" i="1"/>
  <c r="X88" i="1" s="1"/>
  <c r="Y88" i="1" s="1"/>
  <c r="R88" i="1"/>
  <c r="S88" i="1" s="1"/>
  <c r="Q90" i="1" l="1"/>
  <c r="T90" i="1" s="1"/>
  <c r="AG47" i="1"/>
  <c r="AH47" i="1" s="1"/>
  <c r="W89" i="1"/>
  <c r="X89" i="1" s="1"/>
  <c r="Y89" i="1" s="1"/>
  <c r="R89" i="1"/>
  <c r="S89" i="1" s="1"/>
  <c r="D90" i="1"/>
  <c r="F90" i="1"/>
  <c r="L90" i="1"/>
  <c r="E90" i="1"/>
  <c r="V90" i="1"/>
  <c r="AA90" i="1"/>
  <c r="G90" i="1"/>
  <c r="N48" i="1"/>
  <c r="H49" i="1"/>
  <c r="K48" i="1"/>
  <c r="M48" i="1" s="1"/>
  <c r="B91" i="1"/>
  <c r="A92" i="1"/>
  <c r="Q91" i="1" l="1"/>
  <c r="R91" i="1" s="1"/>
  <c r="R90" i="1"/>
  <c r="S90" i="1" s="1"/>
  <c r="W90" i="1"/>
  <c r="X90" i="1" s="1"/>
  <c r="Y90" i="1" s="1"/>
  <c r="AE48" i="1"/>
  <c r="AF48" i="1" s="1"/>
  <c r="AB48" i="1"/>
  <c r="AC48" i="1" s="1"/>
  <c r="AD48" i="1" s="1"/>
  <c r="I49" i="1"/>
  <c r="J49" i="1"/>
  <c r="AA91" i="1"/>
  <c r="D91" i="1"/>
  <c r="L91" i="1"/>
  <c r="F91" i="1"/>
  <c r="V91" i="1"/>
  <c r="E91" i="1"/>
  <c r="G91" i="1"/>
  <c r="B92" i="1"/>
  <c r="A93" i="1"/>
  <c r="Q92" i="1" l="1"/>
  <c r="R92" i="1" s="1"/>
  <c r="AG48" i="1"/>
  <c r="AH48" i="1" s="1"/>
  <c r="W91" i="1"/>
  <c r="X91" i="1" s="1"/>
  <c r="Y91" i="1" s="1"/>
  <c r="S91" i="1"/>
  <c r="T91" i="1"/>
  <c r="N49" i="1"/>
  <c r="H50" i="1"/>
  <c r="K49" i="1"/>
  <c r="M49" i="1" s="1"/>
  <c r="B93" i="1"/>
  <c r="A94" i="1"/>
  <c r="F92" i="1"/>
  <c r="D92" i="1"/>
  <c r="L92" i="1"/>
  <c r="AA92" i="1"/>
  <c r="V92" i="1"/>
  <c r="E92" i="1"/>
  <c r="G92" i="1"/>
  <c r="Q93" i="1" l="1"/>
  <c r="R93" i="1" s="1"/>
  <c r="S92" i="1"/>
  <c r="T92" i="1"/>
  <c r="W92" i="1"/>
  <c r="X92" i="1" s="1"/>
  <c r="Y92" i="1" s="1"/>
  <c r="L93" i="1"/>
  <c r="F93" i="1"/>
  <c r="E93" i="1"/>
  <c r="D93" i="1"/>
  <c r="AA93" i="1"/>
  <c r="V93" i="1"/>
  <c r="G93" i="1"/>
  <c r="AE49" i="1"/>
  <c r="AF49" i="1" s="1"/>
  <c r="AB49" i="1"/>
  <c r="AC49" i="1" s="1"/>
  <c r="AD49" i="1" s="1"/>
  <c r="B94" i="1"/>
  <c r="A95" i="1"/>
  <c r="I50" i="1"/>
  <c r="J50" i="1"/>
  <c r="Q94" i="1" l="1"/>
  <c r="R94" i="1" s="1"/>
  <c r="W93" i="1"/>
  <c r="X93" i="1" s="1"/>
  <c r="Y93" i="1" s="1"/>
  <c r="S93" i="1"/>
  <c r="AA94" i="1"/>
  <c r="V94" i="1"/>
  <c r="E94" i="1"/>
  <c r="F94" i="1"/>
  <c r="L94" i="1"/>
  <c r="D94" i="1"/>
  <c r="G94" i="1"/>
  <c r="H51" i="1"/>
  <c r="N50" i="1"/>
  <c r="K50" i="1"/>
  <c r="M50" i="1" s="1"/>
  <c r="AG49" i="1"/>
  <c r="AH49" i="1" s="1"/>
  <c r="B95" i="1"/>
  <c r="A96" i="1"/>
  <c r="T93" i="1"/>
  <c r="Q95" i="1" l="1"/>
  <c r="T95" i="1" s="1"/>
  <c r="S94" i="1"/>
  <c r="AE50" i="1"/>
  <c r="AF50" i="1" s="1"/>
  <c r="AB50" i="1"/>
  <c r="AC50" i="1" s="1"/>
  <c r="AD50" i="1" s="1"/>
  <c r="I51" i="1"/>
  <c r="J51" i="1"/>
  <c r="W94" i="1"/>
  <c r="X94" i="1" s="1"/>
  <c r="Y94" i="1" s="1"/>
  <c r="B96" i="1"/>
  <c r="A97" i="1"/>
  <c r="AA95" i="1"/>
  <c r="V95" i="1"/>
  <c r="D95" i="1"/>
  <c r="F95" i="1"/>
  <c r="E95" i="1"/>
  <c r="L95" i="1"/>
  <c r="G95" i="1"/>
  <c r="T94" i="1"/>
  <c r="Q96" i="1" l="1"/>
  <c r="T96" i="1" s="1"/>
  <c r="R95" i="1"/>
  <c r="S95" i="1" s="1"/>
  <c r="W95" i="1"/>
  <c r="X95" i="1" s="1"/>
  <c r="Y95" i="1" s="1"/>
  <c r="AG50" i="1"/>
  <c r="AH50" i="1" s="1"/>
  <c r="N51" i="1"/>
  <c r="H52" i="1"/>
  <c r="K51" i="1"/>
  <c r="M51" i="1" s="1"/>
  <c r="B97" i="1"/>
  <c r="A98" i="1"/>
  <c r="D96" i="1"/>
  <c r="V96" i="1"/>
  <c r="F96" i="1"/>
  <c r="AA96" i="1"/>
  <c r="E96" i="1"/>
  <c r="G96" i="1"/>
  <c r="Q97" i="1" l="1"/>
  <c r="R97" i="1" s="1"/>
  <c r="W96" i="1"/>
  <c r="X96" i="1" s="1"/>
  <c r="Y96" i="1" s="1"/>
  <c r="AA97" i="1"/>
  <c r="L97" i="1"/>
  <c r="D97" i="1"/>
  <c r="F97" i="1"/>
  <c r="V97" i="1"/>
  <c r="E97" i="1"/>
  <c r="G97" i="1"/>
  <c r="R96" i="1"/>
  <c r="S96" i="1" s="1"/>
  <c r="AE51" i="1"/>
  <c r="AF51" i="1" s="1"/>
  <c r="AB51" i="1"/>
  <c r="AC51" i="1" s="1"/>
  <c r="AD51" i="1" s="1"/>
  <c r="B98" i="1"/>
  <c r="A99" i="1"/>
  <c r="I52" i="1"/>
  <c r="J52" i="1"/>
  <c r="Q98" i="1" l="1"/>
  <c r="T98" i="1" s="1"/>
  <c r="S97" i="1"/>
  <c r="W97" i="1"/>
  <c r="X97" i="1" s="1"/>
  <c r="Y97" i="1" s="1"/>
  <c r="D98" i="1"/>
  <c r="V98" i="1"/>
  <c r="E98" i="1"/>
  <c r="AA98" i="1"/>
  <c r="F98" i="1"/>
  <c r="L98" i="1"/>
  <c r="G98" i="1"/>
  <c r="T97" i="1"/>
  <c r="N52" i="1"/>
  <c r="H53" i="1"/>
  <c r="K52" i="1"/>
  <c r="M52" i="1" s="1"/>
  <c r="B99" i="1"/>
  <c r="A100" i="1"/>
  <c r="AG51" i="1"/>
  <c r="AH51" i="1" s="1"/>
  <c r="Q99" i="1" l="1"/>
  <c r="T99" i="1" s="1"/>
  <c r="E99" i="1"/>
  <c r="F99" i="1"/>
  <c r="AA99" i="1"/>
  <c r="D99" i="1"/>
  <c r="V99" i="1"/>
  <c r="G99" i="1"/>
  <c r="AE52" i="1"/>
  <c r="AF52" i="1" s="1"/>
  <c r="AB52" i="1"/>
  <c r="AC52" i="1" s="1"/>
  <c r="AD52" i="1" s="1"/>
  <c r="I53" i="1"/>
  <c r="J53" i="1"/>
  <c r="R98" i="1"/>
  <c r="S98" i="1" s="1"/>
  <c r="B100" i="1"/>
  <c r="A101" i="1"/>
  <c r="W98" i="1"/>
  <c r="X98" i="1" s="1"/>
  <c r="Y98" i="1" s="1"/>
  <c r="Q100" i="1" l="1"/>
  <c r="T100" i="1" s="1"/>
  <c r="R99" i="1"/>
  <c r="S99" i="1" s="1"/>
  <c r="AG52" i="1"/>
  <c r="AH52" i="1" s="1"/>
  <c r="W99" i="1"/>
  <c r="X99" i="1" s="1"/>
  <c r="Y99" i="1" s="1"/>
  <c r="B101" i="1"/>
  <c r="A102" i="1"/>
  <c r="L100" i="1"/>
  <c r="E100" i="1"/>
  <c r="AA100" i="1"/>
  <c r="F100" i="1"/>
  <c r="D100" i="1"/>
  <c r="V100" i="1"/>
  <c r="G100" i="1"/>
  <c r="N53" i="1"/>
  <c r="H54" i="1"/>
  <c r="K53" i="1"/>
  <c r="M53" i="1" s="1"/>
  <c r="Q101" i="1" l="1"/>
  <c r="T101" i="1" s="1"/>
  <c r="W100" i="1"/>
  <c r="X100" i="1" s="1"/>
  <c r="Y100" i="1" s="1"/>
  <c r="AE53" i="1"/>
  <c r="AF53" i="1" s="1"/>
  <c r="AB53" i="1"/>
  <c r="AC53" i="1" s="1"/>
  <c r="AD53" i="1" s="1"/>
  <c r="R100" i="1"/>
  <c r="S100" i="1" s="1"/>
  <c r="A103" i="1"/>
  <c r="B102" i="1"/>
  <c r="AA101" i="1"/>
  <c r="F101" i="1"/>
  <c r="D101" i="1"/>
  <c r="L101" i="1"/>
  <c r="E101" i="1"/>
  <c r="V101" i="1"/>
  <c r="G101" i="1"/>
  <c r="I54" i="1"/>
  <c r="J54" i="1"/>
  <c r="Q102" i="1" l="1"/>
  <c r="R102" i="1" s="1"/>
  <c r="W101" i="1"/>
  <c r="X101" i="1" s="1"/>
  <c r="Y101" i="1" s="1"/>
  <c r="AG53" i="1"/>
  <c r="AH53" i="1" s="1"/>
  <c r="R101" i="1"/>
  <c r="S101" i="1" s="1"/>
  <c r="L102" i="1"/>
  <c r="AA102" i="1"/>
  <c r="V102" i="1"/>
  <c r="D102" i="1"/>
  <c r="F102" i="1"/>
  <c r="E102" i="1"/>
  <c r="G102" i="1"/>
  <c r="B103" i="1"/>
  <c r="A104" i="1"/>
  <c r="N54" i="1"/>
  <c r="H55" i="1"/>
  <c r="K54" i="1"/>
  <c r="M54" i="1" s="1"/>
  <c r="Q103" i="1" l="1"/>
  <c r="W102" i="1"/>
  <c r="X102" i="1" s="1"/>
  <c r="Y102" i="1" s="1"/>
  <c r="S102" i="1"/>
  <c r="AE54" i="1"/>
  <c r="AF54" i="1" s="1"/>
  <c r="AB54" i="1"/>
  <c r="AC54" i="1" s="1"/>
  <c r="AD54" i="1" s="1"/>
  <c r="B104" i="1"/>
  <c r="A105" i="1"/>
  <c r="E103" i="1"/>
  <c r="L103" i="1"/>
  <c r="V103" i="1"/>
  <c r="F103" i="1"/>
  <c r="D103" i="1"/>
  <c r="AA103" i="1"/>
  <c r="G103" i="1"/>
  <c r="I55" i="1"/>
  <c r="J55" i="1"/>
  <c r="T102" i="1"/>
  <c r="Q104" i="1" l="1"/>
  <c r="R104" i="1" s="1"/>
  <c r="W103" i="1"/>
  <c r="X103" i="1" s="1"/>
  <c r="Y103" i="1" s="1"/>
  <c r="AG54" i="1"/>
  <c r="AH54" i="1" s="1"/>
  <c r="T103" i="1"/>
  <c r="R103" i="1"/>
  <c r="S103" i="1" s="1"/>
  <c r="N55" i="1"/>
  <c r="H56" i="1"/>
  <c r="K55" i="1"/>
  <c r="M55" i="1" s="1"/>
  <c r="O56" i="1" s="1"/>
  <c r="P56" i="1" s="1"/>
  <c r="B105" i="1"/>
  <c r="A106" i="1"/>
  <c r="L104" i="1"/>
  <c r="E104" i="1"/>
  <c r="AA104" i="1"/>
  <c r="F104" i="1"/>
  <c r="V104" i="1"/>
  <c r="D104" i="1"/>
  <c r="G104" i="1"/>
  <c r="Q105" i="1" l="1"/>
  <c r="R105" i="1" s="1"/>
  <c r="S104" i="1"/>
  <c r="W104" i="1"/>
  <c r="X104" i="1" s="1"/>
  <c r="Y104" i="1" s="1"/>
  <c r="AE55" i="1"/>
  <c r="AF55" i="1" s="1"/>
  <c r="AB55" i="1"/>
  <c r="AC55" i="1" s="1"/>
  <c r="AD55" i="1" s="1"/>
  <c r="T104" i="1"/>
  <c r="B106" i="1"/>
  <c r="A107" i="1"/>
  <c r="E105" i="1"/>
  <c r="F105" i="1"/>
  <c r="AA105" i="1"/>
  <c r="G105" i="1"/>
  <c r="D105" i="1"/>
  <c r="L105" i="1"/>
  <c r="V105" i="1"/>
  <c r="I56" i="1"/>
  <c r="J56" i="1"/>
  <c r="Q106" i="1" l="1"/>
  <c r="T106" i="1" s="1"/>
  <c r="W105" i="1"/>
  <c r="X105" i="1" s="1"/>
  <c r="Y105" i="1" s="1"/>
  <c r="AG55" i="1"/>
  <c r="AH55" i="1" s="1"/>
  <c r="S105" i="1"/>
  <c r="T105" i="1"/>
  <c r="B107" i="1"/>
  <c r="A108" i="1"/>
  <c r="D106" i="1"/>
  <c r="F106" i="1"/>
  <c r="AA106" i="1"/>
  <c r="V106" i="1"/>
  <c r="E106" i="1"/>
  <c r="G106" i="1"/>
  <c r="N56" i="1"/>
  <c r="H57" i="1"/>
  <c r="K56" i="1"/>
  <c r="M56" i="1" s="1"/>
  <c r="O57" i="1" s="1"/>
  <c r="P57" i="1" s="1"/>
  <c r="Q107" i="1" l="1"/>
  <c r="T107" i="1" s="1"/>
  <c r="W106" i="1"/>
  <c r="X106" i="1" s="1"/>
  <c r="Y106" i="1" s="1"/>
  <c r="AE56" i="1"/>
  <c r="AF56" i="1" s="1"/>
  <c r="AB56" i="1"/>
  <c r="AC56" i="1" s="1"/>
  <c r="AD56" i="1" s="1"/>
  <c r="R106" i="1"/>
  <c r="S106" i="1" s="1"/>
  <c r="A109" i="1"/>
  <c r="B108" i="1"/>
  <c r="F107" i="1"/>
  <c r="AA107" i="1"/>
  <c r="E107" i="1"/>
  <c r="L107" i="1"/>
  <c r="D107" i="1"/>
  <c r="V107" i="1"/>
  <c r="G107" i="1"/>
  <c r="I57" i="1"/>
  <c r="J57" i="1"/>
  <c r="Q108" i="1" l="1"/>
  <c r="T108" i="1" s="1"/>
  <c r="W107" i="1"/>
  <c r="X107" i="1" s="1"/>
  <c r="Y107" i="1" s="1"/>
  <c r="N57" i="1"/>
  <c r="H58" i="1"/>
  <c r="K57" i="1"/>
  <c r="M57" i="1" s="1"/>
  <c r="O58" i="1" s="1"/>
  <c r="P58" i="1" s="1"/>
  <c r="L108" i="1"/>
  <c r="AA108" i="1"/>
  <c r="E108" i="1"/>
  <c r="F108" i="1"/>
  <c r="V108" i="1"/>
  <c r="D108" i="1"/>
  <c r="G108" i="1"/>
  <c r="A110" i="1"/>
  <c r="B109" i="1"/>
  <c r="AG56" i="1"/>
  <c r="AH56" i="1" s="1"/>
  <c r="R107" i="1"/>
  <c r="S107" i="1" s="1"/>
  <c r="Q109" i="1" l="1"/>
  <c r="W108" i="1"/>
  <c r="X108" i="1" s="1"/>
  <c r="Y108" i="1" s="1"/>
  <c r="I58" i="1"/>
  <c r="J58" i="1"/>
  <c r="R108" i="1"/>
  <c r="S108" i="1" s="1"/>
  <c r="A111" i="1"/>
  <c r="B110" i="1"/>
  <c r="AE57" i="1"/>
  <c r="AF57" i="1" s="1"/>
  <c r="AB57" i="1"/>
  <c r="AC57" i="1" s="1"/>
  <c r="AD57" i="1" s="1"/>
  <c r="D109" i="1"/>
  <c r="V109" i="1"/>
  <c r="E109" i="1"/>
  <c r="L109" i="1"/>
  <c r="G109" i="1"/>
  <c r="F109" i="1"/>
  <c r="AA109" i="1"/>
  <c r="Q110" i="1" l="1"/>
  <c r="T110" i="1" s="1"/>
  <c r="W109" i="1"/>
  <c r="X109" i="1" s="1"/>
  <c r="Y109" i="1" s="1"/>
  <c r="AG57" i="1"/>
  <c r="AH57" i="1" s="1"/>
  <c r="N58" i="1"/>
  <c r="H59" i="1"/>
  <c r="K58" i="1"/>
  <c r="M58" i="1" s="1"/>
  <c r="O59" i="1" s="1"/>
  <c r="P59" i="1" s="1"/>
  <c r="R109" i="1"/>
  <c r="S109" i="1" s="1"/>
  <c r="T109" i="1"/>
  <c r="AA110" i="1"/>
  <c r="V110" i="1"/>
  <c r="F110" i="1"/>
  <c r="D110" i="1"/>
  <c r="E110" i="1"/>
  <c r="G110" i="1"/>
  <c r="B111" i="1"/>
  <c r="A112" i="1"/>
  <c r="Q111" i="1" l="1"/>
  <c r="R110" i="1"/>
  <c r="S110" i="1" s="1"/>
  <c r="AE58" i="1"/>
  <c r="AF58" i="1" s="1"/>
  <c r="AB58" i="1"/>
  <c r="AC58" i="1" s="1"/>
  <c r="AD58" i="1" s="1"/>
  <c r="W110" i="1"/>
  <c r="X110" i="1" s="1"/>
  <c r="Y110" i="1" s="1"/>
  <c r="V111" i="1"/>
  <c r="L111" i="1"/>
  <c r="AA111" i="1"/>
  <c r="T111" i="1"/>
  <c r="D111" i="1"/>
  <c r="E111" i="1"/>
  <c r="F111" i="1"/>
  <c r="G111" i="1"/>
  <c r="B112" i="1"/>
  <c r="A113" i="1"/>
  <c r="I59" i="1"/>
  <c r="J59" i="1"/>
  <c r="Q112" i="1" l="1"/>
  <c r="T112" i="1" s="1"/>
  <c r="R111" i="1"/>
  <c r="S111" i="1" s="1"/>
  <c r="W111" i="1"/>
  <c r="X111" i="1" s="1"/>
  <c r="Y111" i="1" s="1"/>
  <c r="B113" i="1"/>
  <c r="A114" i="1"/>
  <c r="AA112" i="1"/>
  <c r="L112" i="1"/>
  <c r="D112" i="1"/>
  <c r="E112" i="1"/>
  <c r="F112" i="1"/>
  <c r="V112" i="1"/>
  <c r="G112" i="1"/>
  <c r="AG58" i="1"/>
  <c r="AH58" i="1" s="1"/>
  <c r="N59" i="1"/>
  <c r="H60" i="1"/>
  <c r="K59" i="1"/>
  <c r="M59" i="1" s="1"/>
  <c r="O60" i="1" s="1"/>
  <c r="P60" i="1" s="1"/>
  <c r="Q113" i="1" l="1"/>
  <c r="R113" i="1" s="1"/>
  <c r="W112" i="1"/>
  <c r="X112" i="1" s="1"/>
  <c r="Y112" i="1" s="1"/>
  <c r="R112" i="1"/>
  <c r="S112" i="1" s="1"/>
  <c r="AE59" i="1"/>
  <c r="AF59" i="1" s="1"/>
  <c r="AB59" i="1"/>
  <c r="AC59" i="1" s="1"/>
  <c r="AD59" i="1" s="1"/>
  <c r="L113" i="1"/>
  <c r="D113" i="1"/>
  <c r="F113" i="1"/>
  <c r="AA113" i="1"/>
  <c r="V113" i="1"/>
  <c r="E113" i="1"/>
  <c r="G113" i="1"/>
  <c r="I60" i="1"/>
  <c r="J60" i="1"/>
  <c r="B114" i="1"/>
  <c r="A115" i="1"/>
  <c r="S113" i="1" l="1"/>
  <c r="Q114" i="1"/>
  <c r="T114" i="1" s="1"/>
  <c r="AG59" i="1"/>
  <c r="AH59" i="1" s="1"/>
  <c r="W113" i="1"/>
  <c r="X113" i="1" s="1"/>
  <c r="Y113" i="1" s="1"/>
  <c r="F114" i="1"/>
  <c r="D114" i="1"/>
  <c r="AA114" i="1"/>
  <c r="V114" i="1"/>
  <c r="E114" i="1"/>
  <c r="G114" i="1"/>
  <c r="T113" i="1"/>
  <c r="N60" i="1"/>
  <c r="H61" i="1"/>
  <c r="K60" i="1"/>
  <c r="M60" i="1" s="1"/>
  <c r="O61" i="1" s="1"/>
  <c r="P61" i="1" s="1"/>
  <c r="B115" i="1"/>
  <c r="A116" i="1"/>
  <c r="Q115" i="1" l="1"/>
  <c r="R115" i="1" s="1"/>
  <c r="W114" i="1"/>
  <c r="X114" i="1" s="1"/>
  <c r="Y114" i="1" s="1"/>
  <c r="A117" i="1"/>
  <c r="B116" i="1"/>
  <c r="L115" i="1"/>
  <c r="V115" i="1"/>
  <c r="D115" i="1"/>
  <c r="AA115" i="1"/>
  <c r="F115" i="1"/>
  <c r="E115" i="1"/>
  <c r="G115" i="1"/>
  <c r="I61" i="1"/>
  <c r="J61" i="1"/>
  <c r="R114" i="1"/>
  <c r="S114" i="1" s="1"/>
  <c r="AE60" i="1"/>
  <c r="AF60" i="1" s="1"/>
  <c r="AB60" i="1"/>
  <c r="AC60" i="1" s="1"/>
  <c r="AD60" i="1" s="1"/>
  <c r="Q116" i="1" l="1"/>
  <c r="T116" i="1" s="1"/>
  <c r="S115" i="1"/>
  <c r="AG60" i="1"/>
  <c r="AH60" i="1" s="1"/>
  <c r="W115" i="1"/>
  <c r="X115" i="1" s="1"/>
  <c r="Y115" i="1" s="1"/>
  <c r="T115" i="1"/>
  <c r="N61" i="1"/>
  <c r="H62" i="1"/>
  <c r="K61" i="1"/>
  <c r="M61" i="1" s="1"/>
  <c r="O62" i="1" s="1"/>
  <c r="P62" i="1" s="1"/>
  <c r="E116" i="1"/>
  <c r="V116" i="1"/>
  <c r="F116" i="1"/>
  <c r="D116" i="1"/>
  <c r="L116" i="1"/>
  <c r="AA116" i="1"/>
  <c r="G116" i="1"/>
  <c r="B117" i="1"/>
  <c r="A118" i="1"/>
  <c r="Q117" i="1" l="1"/>
  <c r="T117" i="1" s="1"/>
  <c r="R116" i="1"/>
  <c r="S116" i="1" s="1"/>
  <c r="F117" i="1"/>
  <c r="D117" i="1"/>
  <c r="E117" i="1"/>
  <c r="L117" i="1"/>
  <c r="V117" i="1"/>
  <c r="AA117" i="1"/>
  <c r="G117" i="1"/>
  <c r="W116" i="1"/>
  <c r="X116" i="1" s="1"/>
  <c r="Y116" i="1" s="1"/>
  <c r="I62" i="1"/>
  <c r="J62" i="1"/>
  <c r="B118" i="1"/>
  <c r="A119" i="1"/>
  <c r="AE61" i="1"/>
  <c r="AF61" i="1" s="1"/>
  <c r="AB61" i="1"/>
  <c r="AC61" i="1" s="1"/>
  <c r="AD61" i="1" s="1"/>
  <c r="Q118" i="1" l="1"/>
  <c r="T118" i="1" s="1"/>
  <c r="W117" i="1"/>
  <c r="X117" i="1" s="1"/>
  <c r="Y117" i="1" s="1"/>
  <c r="R117" i="1"/>
  <c r="S117" i="1" s="1"/>
  <c r="B119" i="1"/>
  <c r="A120" i="1"/>
  <c r="L118" i="1"/>
  <c r="V118" i="1"/>
  <c r="E118" i="1"/>
  <c r="D118" i="1"/>
  <c r="AA118" i="1"/>
  <c r="F118" i="1"/>
  <c r="G118" i="1"/>
  <c r="AG61" i="1"/>
  <c r="AH61" i="1" s="1"/>
  <c r="N62" i="1"/>
  <c r="H63" i="1"/>
  <c r="K62" i="1"/>
  <c r="M62" i="1" s="1"/>
  <c r="O63" i="1" s="1"/>
  <c r="P63" i="1" s="1"/>
  <c r="Q119" i="1" l="1"/>
  <c r="T119" i="1" s="1"/>
  <c r="AE62" i="1"/>
  <c r="AF62" i="1" s="1"/>
  <c r="AB62" i="1"/>
  <c r="AC62" i="1" s="1"/>
  <c r="AD62" i="1" s="1"/>
  <c r="R118" i="1"/>
  <c r="S118" i="1" s="1"/>
  <c r="W118" i="1"/>
  <c r="X118" i="1" s="1"/>
  <c r="Y118" i="1" s="1"/>
  <c r="B120" i="1"/>
  <c r="A121" i="1"/>
  <c r="AA119" i="1"/>
  <c r="D119" i="1"/>
  <c r="V119" i="1"/>
  <c r="F119" i="1"/>
  <c r="L119" i="1"/>
  <c r="E119" i="1"/>
  <c r="G119" i="1"/>
  <c r="I63" i="1"/>
  <c r="J63" i="1"/>
  <c r="Q120" i="1" l="1"/>
  <c r="R120" i="1" s="1"/>
  <c r="AG62" i="1"/>
  <c r="AH62" i="1" s="1"/>
  <c r="B121" i="1"/>
  <c r="A122" i="1"/>
  <c r="R119" i="1"/>
  <c r="S119" i="1" s="1"/>
  <c r="D120" i="1"/>
  <c r="V120" i="1"/>
  <c r="L120" i="1"/>
  <c r="F120" i="1"/>
  <c r="AA120" i="1"/>
  <c r="E120" i="1"/>
  <c r="G120" i="1"/>
  <c r="N63" i="1"/>
  <c r="H64" i="1"/>
  <c r="K63" i="1"/>
  <c r="M63" i="1" s="1"/>
  <c r="O64" i="1" s="1"/>
  <c r="P64" i="1" s="1"/>
  <c r="W119" i="1"/>
  <c r="X119" i="1" s="1"/>
  <c r="Y119" i="1" s="1"/>
  <c r="Q121" i="1" l="1"/>
  <c r="T121" i="1" s="1"/>
  <c r="S120" i="1"/>
  <c r="W120" i="1"/>
  <c r="X120" i="1" s="1"/>
  <c r="Y120" i="1" s="1"/>
  <c r="T120" i="1"/>
  <c r="AE63" i="1"/>
  <c r="AF63" i="1" s="1"/>
  <c r="AB63" i="1"/>
  <c r="AC63" i="1" s="1"/>
  <c r="AD63" i="1" s="1"/>
  <c r="I64" i="1"/>
  <c r="J64" i="1"/>
  <c r="AA121" i="1"/>
  <c r="E121" i="1"/>
  <c r="D121" i="1"/>
  <c r="F121" i="1"/>
  <c r="V121" i="1"/>
  <c r="G121" i="1"/>
  <c r="B122" i="1"/>
  <c r="A123" i="1"/>
  <c r="Q122" i="1" l="1"/>
  <c r="T122" i="1" s="1"/>
  <c r="W121" i="1"/>
  <c r="X121" i="1" s="1"/>
  <c r="Y121" i="1" s="1"/>
  <c r="AG63" i="1"/>
  <c r="AH63" i="1" s="1"/>
  <c r="R121" i="1"/>
  <c r="S121" i="1" s="1"/>
  <c r="AA122" i="1"/>
  <c r="V122" i="1"/>
  <c r="L122" i="1"/>
  <c r="D122" i="1"/>
  <c r="F122" i="1"/>
  <c r="E122" i="1"/>
  <c r="G122" i="1"/>
  <c r="N64" i="1"/>
  <c r="H65" i="1"/>
  <c r="K64" i="1"/>
  <c r="M64" i="1" s="1"/>
  <c r="O65" i="1" s="1"/>
  <c r="P65" i="1" s="1"/>
  <c r="B123" i="1"/>
  <c r="A124" i="1"/>
  <c r="R122" i="1" l="1"/>
  <c r="S122" i="1" s="1"/>
  <c r="W122" i="1"/>
  <c r="X122" i="1" s="1"/>
  <c r="Y122" i="1" s="1"/>
  <c r="AE64" i="1"/>
  <c r="AF64" i="1" s="1"/>
  <c r="AB64" i="1"/>
  <c r="AC64" i="1" s="1"/>
  <c r="AD64" i="1" s="1"/>
  <c r="B124" i="1"/>
  <c r="A125" i="1"/>
  <c r="I65" i="1"/>
  <c r="J65" i="1"/>
  <c r="E123" i="1"/>
  <c r="AA123" i="1"/>
  <c r="V123" i="1"/>
  <c r="D123" i="1"/>
  <c r="F123" i="1"/>
  <c r="G123" i="1"/>
  <c r="Q123" i="1" l="1"/>
  <c r="R123" i="1" s="1"/>
  <c r="S123" i="1" s="1"/>
  <c r="Q124" i="1"/>
  <c r="R124" i="1" s="1"/>
  <c r="AG64" i="1"/>
  <c r="AH64" i="1" s="1"/>
  <c r="E124" i="1"/>
  <c r="L124" i="1"/>
  <c r="V124" i="1"/>
  <c r="AA124" i="1"/>
  <c r="D124" i="1"/>
  <c r="F124" i="1"/>
  <c r="G124" i="1"/>
  <c r="N65" i="1"/>
  <c r="H66" i="1"/>
  <c r="K65" i="1"/>
  <c r="M65" i="1" s="1"/>
  <c r="O66" i="1" s="1"/>
  <c r="P66" i="1" s="1"/>
  <c r="B125" i="1"/>
  <c r="A126" i="1"/>
  <c r="Q125" i="1" l="1"/>
  <c r="T125" i="1" s="1"/>
  <c r="W123" i="1"/>
  <c r="X123" i="1" s="1"/>
  <c r="Y123" i="1" s="1"/>
  <c r="T123" i="1"/>
  <c r="S124" i="1"/>
  <c r="AE65" i="1"/>
  <c r="AF65" i="1" s="1"/>
  <c r="AB65" i="1"/>
  <c r="AC65" i="1" s="1"/>
  <c r="AD65" i="1" s="1"/>
  <c r="A127" i="1"/>
  <c r="B126" i="1"/>
  <c r="E125" i="1"/>
  <c r="F125" i="1"/>
  <c r="AA125" i="1"/>
  <c r="D125" i="1"/>
  <c r="V125" i="1"/>
  <c r="G125" i="1"/>
  <c r="W124" i="1"/>
  <c r="I66" i="1"/>
  <c r="J66" i="1"/>
  <c r="T124" i="1"/>
  <c r="X124" i="1" l="1"/>
  <c r="Y124" i="1" s="1"/>
  <c r="Q126" i="1"/>
  <c r="R126" i="1" s="1"/>
  <c r="W125" i="1"/>
  <c r="N66" i="1"/>
  <c r="H67" i="1"/>
  <c r="K66" i="1"/>
  <c r="M66" i="1" s="1"/>
  <c r="O67" i="1" s="1"/>
  <c r="P67" i="1" s="1"/>
  <c r="R125" i="1"/>
  <c r="S125" i="1" s="1"/>
  <c r="AG65" i="1"/>
  <c r="AH65" i="1" s="1"/>
  <c r="G126" i="1"/>
  <c r="F126" i="1"/>
  <c r="E126" i="1"/>
  <c r="D126" i="1"/>
  <c r="L126" i="1"/>
  <c r="AA126" i="1"/>
  <c r="V126" i="1"/>
  <c r="B127" i="1"/>
  <c r="A128" i="1"/>
  <c r="X125" i="1" l="1"/>
  <c r="Y125" i="1" s="1"/>
  <c r="Q127" i="1"/>
  <c r="T127" i="1" s="1"/>
  <c r="W126" i="1"/>
  <c r="S126" i="1"/>
  <c r="B128" i="1"/>
  <c r="A129" i="1"/>
  <c r="T126" i="1"/>
  <c r="AE66" i="1"/>
  <c r="AF66" i="1" s="1"/>
  <c r="AB66" i="1"/>
  <c r="AC66" i="1" s="1"/>
  <c r="AD66" i="1" s="1"/>
  <c r="I67" i="1"/>
  <c r="J67" i="1"/>
  <c r="F127" i="1"/>
  <c r="D127" i="1"/>
  <c r="V127" i="1"/>
  <c r="E127" i="1"/>
  <c r="G127" i="1"/>
  <c r="L127" i="1"/>
  <c r="AA127" i="1"/>
  <c r="X126" i="1" l="1"/>
  <c r="Y126" i="1" s="1"/>
  <c r="Q128" i="1"/>
  <c r="T128" i="1" s="1"/>
  <c r="R127" i="1"/>
  <c r="S127" i="1" s="1"/>
  <c r="W127" i="1"/>
  <c r="B129" i="1"/>
  <c r="A130" i="1"/>
  <c r="AG66" i="1"/>
  <c r="AH66" i="1" s="1"/>
  <c r="D128" i="1"/>
  <c r="AA128" i="1"/>
  <c r="V128" i="1"/>
  <c r="E128" i="1"/>
  <c r="L128" i="1"/>
  <c r="F128" i="1"/>
  <c r="G128" i="1"/>
  <c r="N67" i="1"/>
  <c r="H68" i="1"/>
  <c r="K67" i="1"/>
  <c r="M67" i="1" s="1"/>
  <c r="O68" i="1" s="1"/>
  <c r="P68" i="1" s="1"/>
  <c r="X127" i="1" l="1"/>
  <c r="Y127" i="1" s="1"/>
  <c r="Q129" i="1"/>
  <c r="R129" i="1" s="1"/>
  <c r="W128" i="1"/>
  <c r="R128" i="1"/>
  <c r="S128" i="1" s="1"/>
  <c r="I68" i="1"/>
  <c r="J68" i="1"/>
  <c r="AE67" i="1"/>
  <c r="AF67" i="1" s="1"/>
  <c r="AB67" i="1"/>
  <c r="AC67" i="1" s="1"/>
  <c r="AD67" i="1" s="1"/>
  <c r="B130" i="1"/>
  <c r="A131" i="1"/>
  <c r="V129" i="1"/>
  <c r="AA129" i="1"/>
  <c r="F129" i="1"/>
  <c r="L129" i="1"/>
  <c r="E129" i="1"/>
  <c r="D129" i="1"/>
  <c r="G129" i="1"/>
  <c r="X128" i="1" l="1"/>
  <c r="Y128" i="1" s="1"/>
  <c r="Q130" i="1"/>
  <c r="W129" i="1"/>
  <c r="S129" i="1"/>
  <c r="B131" i="1"/>
  <c r="A132" i="1"/>
  <c r="N68" i="1"/>
  <c r="H69" i="1"/>
  <c r="K68" i="1"/>
  <c r="M68" i="1" s="1"/>
  <c r="O69" i="1" s="1"/>
  <c r="P69" i="1" s="1"/>
  <c r="T129" i="1"/>
  <c r="D130" i="1"/>
  <c r="V130" i="1"/>
  <c r="AA130" i="1"/>
  <c r="E130" i="1"/>
  <c r="F130" i="1"/>
  <c r="G130" i="1"/>
  <c r="AG67" i="1"/>
  <c r="AH67" i="1" s="1"/>
  <c r="X129" i="1" l="1"/>
  <c r="Y129" i="1" s="1"/>
  <c r="Q131" i="1"/>
  <c r="T131" i="1" s="1"/>
  <c r="W130" i="1"/>
  <c r="AE68" i="1"/>
  <c r="AF68" i="1" s="1"/>
  <c r="AB68" i="1"/>
  <c r="AC68" i="1" s="1"/>
  <c r="AD68" i="1" s="1"/>
  <c r="D131" i="1"/>
  <c r="F131" i="1"/>
  <c r="L131" i="1"/>
  <c r="V131" i="1"/>
  <c r="E131" i="1"/>
  <c r="AA131" i="1"/>
  <c r="G131" i="1"/>
  <c r="R130" i="1"/>
  <c r="S130" i="1" s="1"/>
  <c r="T130" i="1"/>
  <c r="B132" i="1"/>
  <c r="A133" i="1"/>
  <c r="I69" i="1"/>
  <c r="J69" i="1"/>
  <c r="X130" i="1" l="1"/>
  <c r="Y130" i="1" s="1"/>
  <c r="Q132" i="1"/>
  <c r="R132" i="1" s="1"/>
  <c r="F132" i="1"/>
  <c r="V132" i="1"/>
  <c r="D132" i="1"/>
  <c r="AA132" i="1"/>
  <c r="E132" i="1"/>
  <c r="L132" i="1"/>
  <c r="G132" i="1"/>
  <c r="W131" i="1"/>
  <c r="N69" i="1"/>
  <c r="H70" i="1"/>
  <c r="K69" i="1"/>
  <c r="M69" i="1" s="1"/>
  <c r="O70" i="1" s="1"/>
  <c r="P70" i="1" s="1"/>
  <c r="R131" i="1"/>
  <c r="S131" i="1" s="1"/>
  <c r="AG68" i="1"/>
  <c r="AH68" i="1" s="1"/>
  <c r="A134" i="1"/>
  <c r="B133" i="1"/>
  <c r="X131" i="1" l="1"/>
  <c r="Y131" i="1" s="1"/>
  <c r="Q133" i="1"/>
  <c r="R133" i="1" s="1"/>
  <c r="S132" i="1"/>
  <c r="AE69" i="1"/>
  <c r="AF69" i="1" s="1"/>
  <c r="AB69" i="1"/>
  <c r="AC69" i="1" s="1"/>
  <c r="AD69" i="1" s="1"/>
  <c r="T132" i="1"/>
  <c r="B134" i="1"/>
  <c r="A135" i="1"/>
  <c r="I70" i="1"/>
  <c r="J70" i="1"/>
  <c r="F133" i="1"/>
  <c r="AA133" i="1"/>
  <c r="D133" i="1"/>
  <c r="V133" i="1"/>
  <c r="E133" i="1"/>
  <c r="L133" i="1"/>
  <c r="G133" i="1"/>
  <c r="W132" i="1"/>
  <c r="X132" i="1" l="1"/>
  <c r="Y132" i="1" s="1"/>
  <c r="AG69" i="1"/>
  <c r="AH69" i="1" s="1"/>
  <c r="S133" i="1"/>
  <c r="W133" i="1"/>
  <c r="T133" i="1"/>
  <c r="B135" i="1"/>
  <c r="A136" i="1"/>
  <c r="E134" i="1"/>
  <c r="AA134" i="1"/>
  <c r="D134" i="1"/>
  <c r="V134" i="1"/>
  <c r="F134" i="1"/>
  <c r="G134" i="1"/>
  <c r="H71" i="1"/>
  <c r="N70" i="1"/>
  <c r="K70" i="1"/>
  <c r="M70" i="1" s="1"/>
  <c r="O71" i="1" s="1"/>
  <c r="P71" i="1" s="1"/>
  <c r="X133" i="1" l="1"/>
  <c r="Y133" i="1" s="1"/>
  <c r="Q134" i="1"/>
  <c r="T134" i="1" s="1"/>
  <c r="Q135" i="1"/>
  <c r="R135" i="1" s="1"/>
  <c r="AE70" i="1"/>
  <c r="AF70" i="1" s="1"/>
  <c r="AB70" i="1"/>
  <c r="AC70" i="1" s="1"/>
  <c r="AD70" i="1" s="1"/>
  <c r="V135" i="1"/>
  <c r="D135" i="1"/>
  <c r="E135" i="1"/>
  <c r="AA135" i="1"/>
  <c r="L135" i="1"/>
  <c r="F135" i="1"/>
  <c r="G135" i="1"/>
  <c r="R134" i="1"/>
  <c r="S134" i="1" s="1"/>
  <c r="I71" i="1"/>
  <c r="J71" i="1"/>
  <c r="B136" i="1"/>
  <c r="A137" i="1"/>
  <c r="W134" i="1" l="1"/>
  <c r="X134" i="1" s="1"/>
  <c r="Y134" i="1" s="1"/>
  <c r="Q136" i="1"/>
  <c r="T135" i="1"/>
  <c r="AG70" i="1"/>
  <c r="AH70" i="1" s="1"/>
  <c r="W135" i="1"/>
  <c r="X135" i="1" s="1"/>
  <c r="Y135" i="1" s="1"/>
  <c r="S135" i="1"/>
  <c r="B137" i="1"/>
  <c r="A138" i="1"/>
  <c r="V136" i="1"/>
  <c r="AA136" i="1"/>
  <c r="D136" i="1"/>
  <c r="E136" i="1"/>
  <c r="R136" i="1"/>
  <c r="F136" i="1"/>
  <c r="G136" i="1"/>
  <c r="N71" i="1"/>
  <c r="H72" i="1"/>
  <c r="K71" i="1"/>
  <c r="M71" i="1" s="1"/>
  <c r="O72" i="1" s="1"/>
  <c r="P72" i="1" s="1"/>
  <c r="Q137" i="1" l="1"/>
  <c r="T137" i="1" s="1"/>
  <c r="AE71" i="1"/>
  <c r="AF71" i="1" s="1"/>
  <c r="AB71" i="1"/>
  <c r="AC71" i="1" s="1"/>
  <c r="AD71" i="1" s="1"/>
  <c r="S136" i="1"/>
  <c r="F137" i="1"/>
  <c r="V137" i="1"/>
  <c r="AA137" i="1"/>
  <c r="D137" i="1"/>
  <c r="E137" i="1"/>
  <c r="L137" i="1"/>
  <c r="G137" i="1"/>
  <c r="T136" i="1"/>
  <c r="W136" i="1"/>
  <c r="X136" i="1" s="1"/>
  <c r="Y136" i="1" s="1"/>
  <c r="I72" i="1"/>
  <c r="J72" i="1"/>
  <c r="A139" i="1"/>
  <c r="B138" i="1"/>
  <c r="Q138" i="1" l="1"/>
  <c r="T138" i="1" s="1"/>
  <c r="W137" i="1"/>
  <c r="X137" i="1" s="1"/>
  <c r="Y137" i="1" s="1"/>
  <c r="AG71" i="1"/>
  <c r="AH71" i="1" s="1"/>
  <c r="B139" i="1"/>
  <c r="A140" i="1"/>
  <c r="R137" i="1"/>
  <c r="S137" i="1" s="1"/>
  <c r="F138" i="1"/>
  <c r="L138" i="1"/>
  <c r="E138" i="1"/>
  <c r="D138" i="1"/>
  <c r="AA138" i="1"/>
  <c r="V138" i="1"/>
  <c r="G138" i="1"/>
  <c r="N72" i="1"/>
  <c r="H73" i="1"/>
  <c r="K72" i="1"/>
  <c r="M72" i="1" s="1"/>
  <c r="O73" i="1" s="1"/>
  <c r="P73" i="1" s="1"/>
  <c r="Q139" i="1" l="1"/>
  <c r="T139" i="1" s="1"/>
  <c r="W138" i="1"/>
  <c r="X138" i="1" s="1"/>
  <c r="Y138" i="1" s="1"/>
  <c r="AE72" i="1"/>
  <c r="AF72" i="1" s="1"/>
  <c r="AB72" i="1"/>
  <c r="AC72" i="1" s="1"/>
  <c r="AD72" i="1" s="1"/>
  <c r="B140" i="1"/>
  <c r="A141" i="1"/>
  <c r="I73" i="1"/>
  <c r="J73" i="1"/>
  <c r="V139" i="1"/>
  <c r="D139" i="1"/>
  <c r="E139" i="1"/>
  <c r="L139" i="1"/>
  <c r="AA139" i="1"/>
  <c r="F139" i="1"/>
  <c r="G139" i="1"/>
  <c r="R138" i="1"/>
  <c r="S138" i="1" s="1"/>
  <c r="Q140" i="1" l="1"/>
  <c r="R140" i="1" s="1"/>
  <c r="R139" i="1"/>
  <c r="S139" i="1" s="1"/>
  <c r="AG72" i="1"/>
  <c r="AH72" i="1" s="1"/>
  <c r="W139" i="1"/>
  <c r="X139" i="1" s="1"/>
  <c r="Y139" i="1" s="1"/>
  <c r="E140" i="1"/>
  <c r="L140" i="1"/>
  <c r="F140" i="1"/>
  <c r="V140" i="1"/>
  <c r="D140" i="1"/>
  <c r="AA140" i="1"/>
  <c r="G140" i="1"/>
  <c r="N73" i="1"/>
  <c r="H74" i="1"/>
  <c r="K73" i="1"/>
  <c r="M73" i="1" s="1"/>
  <c r="O74" i="1" s="1"/>
  <c r="P74" i="1" s="1"/>
  <c r="B141" i="1"/>
  <c r="A142" i="1"/>
  <c r="Q141" i="1" l="1"/>
  <c r="T141" i="1" s="1"/>
  <c r="S140" i="1"/>
  <c r="W140" i="1"/>
  <c r="X140" i="1" s="1"/>
  <c r="Y140" i="1" s="1"/>
  <c r="AE73" i="1"/>
  <c r="AF73" i="1" s="1"/>
  <c r="AB73" i="1"/>
  <c r="AC73" i="1" s="1"/>
  <c r="AD73" i="1" s="1"/>
  <c r="L141" i="1"/>
  <c r="V141" i="1"/>
  <c r="AA141" i="1"/>
  <c r="F141" i="1"/>
  <c r="D141" i="1"/>
  <c r="E141" i="1"/>
  <c r="G141" i="1"/>
  <c r="I74" i="1"/>
  <c r="L74" i="1" s="1"/>
  <c r="J74" i="1"/>
  <c r="T140" i="1"/>
  <c r="B142" i="1"/>
  <c r="A143" i="1"/>
  <c r="Q142" i="1" l="1"/>
  <c r="T142" i="1" s="1"/>
  <c r="AG73" i="1"/>
  <c r="AH73" i="1" s="1"/>
  <c r="W141" i="1"/>
  <c r="X141" i="1" s="1"/>
  <c r="Y141" i="1" s="1"/>
  <c r="R141" i="1"/>
  <c r="S141" i="1" s="1"/>
  <c r="F142" i="1"/>
  <c r="D142" i="1"/>
  <c r="AA142" i="1"/>
  <c r="E142" i="1"/>
  <c r="L142" i="1"/>
  <c r="V142" i="1"/>
  <c r="G142" i="1"/>
  <c r="B143" i="1"/>
  <c r="A144" i="1"/>
  <c r="H75" i="1"/>
  <c r="N74" i="1"/>
  <c r="K74" i="1"/>
  <c r="M74" i="1" s="1"/>
  <c r="O75" i="1" s="1"/>
  <c r="P75" i="1" s="1"/>
  <c r="Q143" i="1" l="1"/>
  <c r="R143" i="1" s="1"/>
  <c r="AE74" i="1"/>
  <c r="AF74" i="1" s="1"/>
  <c r="AB74" i="1"/>
  <c r="AC74" i="1" s="1"/>
  <c r="AD74" i="1" s="1"/>
  <c r="I75" i="1"/>
  <c r="J75" i="1"/>
  <c r="W142" i="1"/>
  <c r="X142" i="1" s="1"/>
  <c r="Y142" i="1" s="1"/>
  <c r="R142" i="1"/>
  <c r="S142" i="1" s="1"/>
  <c r="A145" i="1"/>
  <c r="B144" i="1"/>
  <c r="F143" i="1"/>
  <c r="V143" i="1"/>
  <c r="AA143" i="1"/>
  <c r="D143" i="1"/>
  <c r="L143" i="1"/>
  <c r="E143" i="1"/>
  <c r="G143" i="1"/>
  <c r="Q144" i="1" l="1"/>
  <c r="AG74" i="1"/>
  <c r="AH74" i="1" s="1"/>
  <c r="W143" i="1"/>
  <c r="X143" i="1" s="1"/>
  <c r="Y143" i="1" s="1"/>
  <c r="T143" i="1"/>
  <c r="S143" i="1"/>
  <c r="B145" i="1"/>
  <c r="N75" i="1"/>
  <c r="H76" i="1"/>
  <c r="K75" i="1"/>
  <c r="M75" i="1" s="1"/>
  <c r="O76" i="1" s="1"/>
  <c r="P76" i="1" s="1"/>
  <c r="V144" i="1"/>
  <c r="L144" i="1"/>
  <c r="E144" i="1"/>
  <c r="D144" i="1"/>
  <c r="F144" i="1"/>
  <c r="AA144" i="1"/>
  <c r="G144" i="1"/>
  <c r="W144" i="1" l="1"/>
  <c r="X144" i="1" s="1"/>
  <c r="Y144" i="1" s="1"/>
  <c r="AE75" i="1"/>
  <c r="AF75" i="1" s="1"/>
  <c r="AB75" i="1"/>
  <c r="AC75" i="1" s="1"/>
  <c r="AD75" i="1" s="1"/>
  <c r="R144" i="1"/>
  <c r="S144" i="1" s="1"/>
  <c r="V145" i="1"/>
  <c r="E145" i="1"/>
  <c r="F145" i="1"/>
  <c r="D145" i="1"/>
  <c r="AA145" i="1"/>
  <c r="G145" i="1"/>
  <c r="T144" i="1"/>
  <c r="I76" i="1"/>
  <c r="J76" i="1"/>
  <c r="Q145" i="1" l="1"/>
  <c r="W145" i="1" s="1"/>
  <c r="X145" i="1" s="1"/>
  <c r="AG75" i="1"/>
  <c r="AH75" i="1" s="1"/>
  <c r="N76" i="1"/>
  <c r="H77" i="1"/>
  <c r="K76" i="1"/>
  <c r="M76" i="1" s="1"/>
  <c r="O77" i="1" s="1"/>
  <c r="P77" i="1" s="1"/>
  <c r="R145" i="1" l="1"/>
  <c r="S145" i="1" s="1"/>
  <c r="T145" i="1"/>
  <c r="B4" i="1" s="1"/>
  <c r="C19" i="2" s="1"/>
  <c r="Y145" i="1"/>
  <c r="AE76" i="1"/>
  <c r="AF76" i="1" s="1"/>
  <c r="AB76" i="1"/>
  <c r="AC76" i="1" s="1"/>
  <c r="AD76" i="1" s="1"/>
  <c r="I77" i="1"/>
  <c r="J77" i="1"/>
  <c r="N77" i="1" l="1"/>
  <c r="H78" i="1"/>
  <c r="K77" i="1"/>
  <c r="M77" i="1" s="1"/>
  <c r="AE77" i="1" s="1"/>
  <c r="AF77" i="1" s="1"/>
  <c r="AG76" i="1"/>
  <c r="AH76" i="1" s="1"/>
  <c r="AB77" i="1" l="1"/>
  <c r="AC77" i="1" s="1"/>
  <c r="AD77" i="1" s="1"/>
  <c r="AG77" i="1" s="1"/>
  <c r="AH77" i="1" s="1"/>
  <c r="O78" i="1"/>
  <c r="P78" i="1" s="1"/>
  <c r="I78" i="1"/>
  <c r="J78" i="1"/>
  <c r="H79" i="1" l="1"/>
  <c r="N78" i="1"/>
  <c r="K78" i="1"/>
  <c r="M78" i="1" s="1"/>
  <c r="AE78" i="1" s="1"/>
  <c r="AF78" i="1" s="1"/>
  <c r="AB78" i="1" l="1"/>
  <c r="AC78" i="1" s="1"/>
  <c r="AD78" i="1" s="1"/>
  <c r="AG78" i="1" s="1"/>
  <c r="AH78" i="1" s="1"/>
  <c r="O79" i="1"/>
  <c r="P79" i="1" s="1"/>
  <c r="I79" i="1"/>
  <c r="J79" i="1"/>
  <c r="N79" i="1" l="1"/>
  <c r="H80" i="1"/>
  <c r="K79" i="1"/>
  <c r="M79" i="1" s="1"/>
  <c r="AE79" i="1" s="1"/>
  <c r="AF79" i="1" s="1"/>
  <c r="O80" i="1" l="1"/>
  <c r="P80" i="1" s="1"/>
  <c r="AB79" i="1"/>
  <c r="AC79" i="1" s="1"/>
  <c r="AD79" i="1" s="1"/>
  <c r="AG79" i="1" s="1"/>
  <c r="AH79" i="1" s="1"/>
  <c r="I80" i="1"/>
  <c r="J80" i="1"/>
  <c r="N80" i="1" l="1"/>
  <c r="H81" i="1"/>
  <c r="K80" i="1"/>
  <c r="M80" i="1" s="1"/>
  <c r="AE80" i="1" s="1"/>
  <c r="AF80" i="1" s="1"/>
  <c r="O81" i="1" l="1"/>
  <c r="P81" i="1" s="1"/>
  <c r="AB80" i="1"/>
  <c r="AC80" i="1" s="1"/>
  <c r="AD80" i="1" s="1"/>
  <c r="AG80" i="1" s="1"/>
  <c r="AH80" i="1" s="1"/>
  <c r="I81" i="1"/>
  <c r="L81" i="1" s="1"/>
  <c r="J81" i="1"/>
  <c r="H82" i="1" l="1"/>
  <c r="N81" i="1"/>
  <c r="K81" i="1"/>
  <c r="M81" i="1" s="1"/>
  <c r="AE81" i="1" s="1"/>
  <c r="AF81" i="1" s="1"/>
  <c r="O82" i="1" l="1"/>
  <c r="P82" i="1" s="1"/>
  <c r="AB81" i="1"/>
  <c r="AC81" i="1" s="1"/>
  <c r="AD81" i="1" s="1"/>
  <c r="AG81" i="1" s="1"/>
  <c r="AH81" i="1" s="1"/>
  <c r="I82" i="1"/>
  <c r="J82" i="1"/>
  <c r="N82" i="1" l="1"/>
  <c r="H83" i="1"/>
  <c r="K82" i="1"/>
  <c r="M82" i="1" s="1"/>
  <c r="AE82" i="1" s="1"/>
  <c r="AF82" i="1" s="1"/>
  <c r="AB82" i="1" l="1"/>
  <c r="AC82" i="1" s="1"/>
  <c r="AD82" i="1" s="1"/>
  <c r="AG82" i="1" s="1"/>
  <c r="AH82" i="1" s="1"/>
  <c r="O83" i="1"/>
  <c r="P83" i="1" s="1"/>
  <c r="I83" i="1"/>
  <c r="J83" i="1"/>
  <c r="N83" i="1" l="1"/>
  <c r="H84" i="1"/>
  <c r="K83" i="1"/>
  <c r="M83" i="1" s="1"/>
  <c r="AE83" i="1" s="1"/>
  <c r="AF83" i="1" s="1"/>
  <c r="AB83" i="1" l="1"/>
  <c r="AC83" i="1" s="1"/>
  <c r="AD83" i="1" s="1"/>
  <c r="AG83" i="1" s="1"/>
  <c r="AH83" i="1" s="1"/>
  <c r="O84" i="1"/>
  <c r="P84" i="1" s="1"/>
  <c r="I84" i="1"/>
  <c r="J84" i="1"/>
  <c r="N84" i="1" l="1"/>
  <c r="H85" i="1"/>
  <c r="K84" i="1"/>
  <c r="M84" i="1" s="1"/>
  <c r="AE84" i="1" s="1"/>
  <c r="AF84" i="1" s="1"/>
  <c r="AB84" i="1" l="1"/>
  <c r="AC84" i="1" s="1"/>
  <c r="AD84" i="1" s="1"/>
  <c r="AG84" i="1" s="1"/>
  <c r="AH84" i="1" s="1"/>
  <c r="O85" i="1"/>
  <c r="P85" i="1" s="1"/>
  <c r="I85" i="1"/>
  <c r="L85" i="1" s="1"/>
  <c r="J85" i="1"/>
  <c r="N85" i="1" l="1"/>
  <c r="H86" i="1"/>
  <c r="K85" i="1"/>
  <c r="M85" i="1" s="1"/>
  <c r="AE85" i="1" s="1"/>
  <c r="AF85" i="1" s="1"/>
  <c r="O86" i="1" l="1"/>
  <c r="P86" i="1" s="1"/>
  <c r="AB85" i="1"/>
  <c r="AC85" i="1" s="1"/>
  <c r="AD85" i="1" s="1"/>
  <c r="AG85" i="1" s="1"/>
  <c r="AH85" i="1" s="1"/>
  <c r="I86" i="1"/>
  <c r="J86" i="1"/>
  <c r="N86" i="1" l="1"/>
  <c r="H87" i="1"/>
  <c r="K86" i="1"/>
  <c r="M86" i="1" s="1"/>
  <c r="AE86" i="1" s="1"/>
  <c r="AF86" i="1" s="1"/>
  <c r="AB86" i="1" l="1"/>
  <c r="AC86" i="1" s="1"/>
  <c r="AD86" i="1" s="1"/>
  <c r="AG86" i="1" s="1"/>
  <c r="AH86" i="1" s="1"/>
  <c r="O87" i="1"/>
  <c r="P87" i="1" s="1"/>
  <c r="I87" i="1"/>
  <c r="J87" i="1"/>
  <c r="N87" i="1" l="1"/>
  <c r="H88" i="1"/>
  <c r="K87" i="1"/>
  <c r="M87" i="1" s="1"/>
  <c r="AE87" i="1" s="1"/>
  <c r="AF87" i="1" s="1"/>
  <c r="AB87" i="1" l="1"/>
  <c r="AC87" i="1" s="1"/>
  <c r="AD87" i="1" s="1"/>
  <c r="AG87" i="1" s="1"/>
  <c r="AH87" i="1" s="1"/>
  <c r="O88" i="1"/>
  <c r="P88" i="1" s="1"/>
  <c r="I88" i="1"/>
  <c r="J88" i="1"/>
  <c r="N88" i="1" l="1"/>
  <c r="H89" i="1"/>
  <c r="K88" i="1"/>
  <c r="M88" i="1" s="1"/>
  <c r="AE88" i="1" s="1"/>
  <c r="AF88" i="1" s="1"/>
  <c r="AB88" i="1" l="1"/>
  <c r="AC88" i="1" s="1"/>
  <c r="AD88" i="1" s="1"/>
  <c r="AG88" i="1" s="1"/>
  <c r="AH88" i="1" s="1"/>
  <c r="O89" i="1"/>
  <c r="P89" i="1" s="1"/>
  <c r="I89" i="1"/>
  <c r="J89" i="1"/>
  <c r="N89" i="1" l="1"/>
  <c r="H90" i="1"/>
  <c r="K89" i="1"/>
  <c r="M89" i="1" s="1"/>
  <c r="AE89" i="1" s="1"/>
  <c r="AF89" i="1" s="1"/>
  <c r="O90" i="1" l="1"/>
  <c r="P90" i="1" s="1"/>
  <c r="AB89" i="1"/>
  <c r="AC89" i="1" s="1"/>
  <c r="AD89" i="1" s="1"/>
  <c r="AG89" i="1" s="1"/>
  <c r="AH89" i="1" s="1"/>
  <c r="I90" i="1"/>
  <c r="J90" i="1"/>
  <c r="N90" i="1" l="1"/>
  <c r="H91" i="1"/>
  <c r="K90" i="1"/>
  <c r="M90" i="1" s="1"/>
  <c r="AE90" i="1" s="1"/>
  <c r="AF90" i="1" s="1"/>
  <c r="O91" i="1" l="1"/>
  <c r="P91" i="1" s="1"/>
  <c r="AB90" i="1"/>
  <c r="AC90" i="1" s="1"/>
  <c r="AD90" i="1" s="1"/>
  <c r="AG90" i="1" s="1"/>
  <c r="AH90" i="1" s="1"/>
  <c r="I91" i="1"/>
  <c r="J91" i="1"/>
  <c r="N91" i="1" l="1"/>
  <c r="H92" i="1"/>
  <c r="K91" i="1"/>
  <c r="M91" i="1" s="1"/>
  <c r="AE91" i="1" s="1"/>
  <c r="AF91" i="1" s="1"/>
  <c r="AB91" i="1" l="1"/>
  <c r="AC91" i="1" s="1"/>
  <c r="AD91" i="1" s="1"/>
  <c r="AG91" i="1" s="1"/>
  <c r="AH91" i="1" s="1"/>
  <c r="O92" i="1"/>
  <c r="P92" i="1" s="1"/>
  <c r="I92" i="1"/>
  <c r="J92" i="1"/>
  <c r="N92" i="1" l="1"/>
  <c r="H93" i="1"/>
  <c r="K92" i="1"/>
  <c r="M92" i="1" s="1"/>
  <c r="AE92" i="1" s="1"/>
  <c r="AF92" i="1" s="1"/>
  <c r="AB92" i="1" l="1"/>
  <c r="AC92" i="1" s="1"/>
  <c r="AD92" i="1" s="1"/>
  <c r="AG92" i="1" s="1"/>
  <c r="AH92" i="1" s="1"/>
  <c r="O93" i="1"/>
  <c r="P93" i="1" s="1"/>
  <c r="I93" i="1"/>
  <c r="J93" i="1"/>
  <c r="N93" i="1" l="1"/>
  <c r="H94" i="1"/>
  <c r="K93" i="1"/>
  <c r="M93" i="1" s="1"/>
  <c r="AE93" i="1" s="1"/>
  <c r="AF93" i="1" s="1"/>
  <c r="O94" i="1" l="1"/>
  <c r="P94" i="1" s="1"/>
  <c r="AB93" i="1"/>
  <c r="AC93" i="1" s="1"/>
  <c r="AD93" i="1" s="1"/>
  <c r="AG93" i="1" s="1"/>
  <c r="AH93" i="1" s="1"/>
  <c r="I94" i="1"/>
  <c r="J94" i="1"/>
  <c r="N94" i="1" l="1"/>
  <c r="H95" i="1"/>
  <c r="K94" i="1"/>
  <c r="M94" i="1" s="1"/>
  <c r="AE94" i="1" s="1"/>
  <c r="AF94" i="1" s="1"/>
  <c r="AB94" i="1" l="1"/>
  <c r="AC94" i="1" s="1"/>
  <c r="AD94" i="1" s="1"/>
  <c r="AG94" i="1" s="1"/>
  <c r="AH94" i="1" s="1"/>
  <c r="O95" i="1"/>
  <c r="P95" i="1" s="1"/>
  <c r="I95" i="1"/>
  <c r="J95" i="1"/>
  <c r="N95" i="1" l="1"/>
  <c r="H96" i="1"/>
  <c r="K95" i="1"/>
  <c r="M95" i="1" s="1"/>
  <c r="AE95" i="1" s="1"/>
  <c r="AF95" i="1" s="1"/>
  <c r="AB95" i="1" l="1"/>
  <c r="AC95" i="1" s="1"/>
  <c r="AD95" i="1" s="1"/>
  <c r="AG95" i="1" s="1"/>
  <c r="AH95" i="1" s="1"/>
  <c r="O96" i="1"/>
  <c r="P96" i="1" s="1"/>
  <c r="I96" i="1"/>
  <c r="J96" i="1"/>
  <c r="N96" i="1" l="1"/>
  <c r="H97" i="1"/>
  <c r="L96" i="1"/>
  <c r="K96" i="1"/>
  <c r="M96" i="1" l="1"/>
  <c r="AB96" i="1" s="1"/>
  <c r="AC96" i="1" s="1"/>
  <c r="AD96" i="1" s="1"/>
  <c r="I97" i="1"/>
  <c r="J97" i="1"/>
  <c r="O97" i="1" l="1"/>
  <c r="P97" i="1" s="1"/>
  <c r="AE96" i="1"/>
  <c r="AF96" i="1" s="1"/>
  <c r="N97" i="1"/>
  <c r="H98" i="1"/>
  <c r="K97" i="1"/>
  <c r="M97" i="1" s="1"/>
  <c r="AE97" i="1" s="1"/>
  <c r="AF97" i="1" l="1"/>
  <c r="AG96" i="1"/>
  <c r="AH96" i="1" s="1"/>
  <c r="AB97" i="1"/>
  <c r="AC97" i="1" s="1"/>
  <c r="AD97" i="1" s="1"/>
  <c r="O98" i="1"/>
  <c r="P98" i="1" s="1"/>
  <c r="I98" i="1"/>
  <c r="J98" i="1"/>
  <c r="AG97" i="1" l="1"/>
  <c r="AH97" i="1" s="1"/>
  <c r="N98" i="1"/>
  <c r="H99" i="1"/>
  <c r="K98" i="1"/>
  <c r="M98" i="1" s="1"/>
  <c r="AE98" i="1" s="1"/>
  <c r="AF98" i="1" s="1"/>
  <c r="O99" i="1" l="1"/>
  <c r="P99" i="1" s="1"/>
  <c r="AB98" i="1"/>
  <c r="AC98" i="1" s="1"/>
  <c r="AD98" i="1" s="1"/>
  <c r="AG98" i="1" s="1"/>
  <c r="AH98" i="1" s="1"/>
  <c r="I99" i="1"/>
  <c r="L99" i="1" s="1"/>
  <c r="J99" i="1"/>
  <c r="H100" i="1" l="1"/>
  <c r="N99" i="1"/>
  <c r="K99" i="1"/>
  <c r="M99" i="1" s="1"/>
  <c r="AE99" i="1" s="1"/>
  <c r="AF99" i="1" s="1"/>
  <c r="AB99" i="1" l="1"/>
  <c r="AC99" i="1" s="1"/>
  <c r="AD99" i="1" s="1"/>
  <c r="AG99" i="1" s="1"/>
  <c r="AH99" i="1" s="1"/>
  <c r="O100" i="1"/>
  <c r="P100" i="1" s="1"/>
  <c r="I100" i="1"/>
  <c r="J100" i="1"/>
  <c r="N100" i="1" l="1"/>
  <c r="H101" i="1"/>
  <c r="K100" i="1"/>
  <c r="M100" i="1" s="1"/>
  <c r="AE100" i="1" s="1"/>
  <c r="AF100" i="1" s="1"/>
  <c r="AB100" i="1" l="1"/>
  <c r="AC100" i="1" s="1"/>
  <c r="AD100" i="1" s="1"/>
  <c r="AG100" i="1" s="1"/>
  <c r="AH100" i="1" s="1"/>
  <c r="O101" i="1"/>
  <c r="P101" i="1" s="1"/>
  <c r="I101" i="1"/>
  <c r="J101" i="1"/>
  <c r="N101" i="1" l="1"/>
  <c r="H102" i="1"/>
  <c r="K101" i="1"/>
  <c r="M101" i="1" s="1"/>
  <c r="AE101" i="1" s="1"/>
  <c r="AF101" i="1" s="1"/>
  <c r="O102" i="1" l="1"/>
  <c r="P102" i="1" s="1"/>
  <c r="AB101" i="1"/>
  <c r="AC101" i="1" s="1"/>
  <c r="AD101" i="1" s="1"/>
  <c r="AG101" i="1" s="1"/>
  <c r="AH101" i="1" s="1"/>
  <c r="I102" i="1"/>
  <c r="J102" i="1"/>
  <c r="N102" i="1" l="1"/>
  <c r="H103" i="1"/>
  <c r="K102" i="1"/>
  <c r="M102" i="1" s="1"/>
  <c r="AE102" i="1" s="1"/>
  <c r="AF102" i="1" s="1"/>
  <c r="O103" i="1" l="1"/>
  <c r="P103" i="1" s="1"/>
  <c r="AB102" i="1"/>
  <c r="AC102" i="1" s="1"/>
  <c r="AD102" i="1" s="1"/>
  <c r="AG102" i="1" s="1"/>
  <c r="AH102" i="1" s="1"/>
  <c r="I103" i="1"/>
  <c r="J103" i="1"/>
  <c r="N103" i="1" l="1"/>
  <c r="H104" i="1"/>
  <c r="K103" i="1"/>
  <c r="M103" i="1" s="1"/>
  <c r="AE103" i="1" s="1"/>
  <c r="AF103" i="1" s="1"/>
  <c r="O104" i="1" l="1"/>
  <c r="P104" i="1" s="1"/>
  <c r="AB103" i="1"/>
  <c r="AC103" i="1" s="1"/>
  <c r="AD103" i="1" s="1"/>
  <c r="AG103" i="1" s="1"/>
  <c r="AH103" i="1" s="1"/>
  <c r="I104" i="1"/>
  <c r="J104" i="1"/>
  <c r="N104" i="1" l="1"/>
  <c r="H105" i="1"/>
  <c r="K104" i="1"/>
  <c r="M104" i="1" s="1"/>
  <c r="AE104" i="1" s="1"/>
  <c r="AF104" i="1" s="1"/>
  <c r="AB104" i="1" l="1"/>
  <c r="AC104" i="1" s="1"/>
  <c r="AD104" i="1" s="1"/>
  <c r="AG104" i="1" s="1"/>
  <c r="AH104" i="1" s="1"/>
  <c r="O105" i="1"/>
  <c r="P105" i="1" s="1"/>
  <c r="I105" i="1"/>
  <c r="J105" i="1"/>
  <c r="N105" i="1" l="1"/>
  <c r="H106" i="1"/>
  <c r="K105" i="1"/>
  <c r="M105" i="1" s="1"/>
  <c r="AE105" i="1" s="1"/>
  <c r="AF105" i="1" s="1"/>
  <c r="AB105" i="1" l="1"/>
  <c r="AC105" i="1" s="1"/>
  <c r="AD105" i="1" s="1"/>
  <c r="AG105" i="1" s="1"/>
  <c r="AH105" i="1" s="1"/>
  <c r="O106" i="1"/>
  <c r="P106" i="1" s="1"/>
  <c r="I106" i="1"/>
  <c r="L106" i="1" s="1"/>
  <c r="J106" i="1"/>
  <c r="N106" i="1" l="1"/>
  <c r="H107" i="1"/>
  <c r="K106" i="1"/>
  <c r="M106" i="1" s="1"/>
  <c r="AE106" i="1" s="1"/>
  <c r="AF106" i="1" s="1"/>
  <c r="O107" i="1" l="1"/>
  <c r="P107" i="1" s="1"/>
  <c r="AB106" i="1"/>
  <c r="AC106" i="1" s="1"/>
  <c r="AD106" i="1" s="1"/>
  <c r="AG106" i="1" s="1"/>
  <c r="AH106" i="1" s="1"/>
  <c r="I107" i="1"/>
  <c r="J107" i="1"/>
  <c r="H108" i="1" l="1"/>
  <c r="N107" i="1"/>
  <c r="K107" i="1"/>
  <c r="M107" i="1" s="1"/>
  <c r="AE107" i="1" s="1"/>
  <c r="AF107" i="1" s="1"/>
  <c r="AB107" i="1" l="1"/>
  <c r="AC107" i="1" s="1"/>
  <c r="AD107" i="1" s="1"/>
  <c r="AG107" i="1" s="1"/>
  <c r="AH107" i="1" s="1"/>
  <c r="O108" i="1"/>
  <c r="P108" i="1" s="1"/>
  <c r="I108" i="1"/>
  <c r="J108" i="1"/>
  <c r="N108" i="1" l="1"/>
  <c r="H109" i="1"/>
  <c r="K108" i="1"/>
  <c r="M108" i="1" s="1"/>
  <c r="AE108" i="1" s="1"/>
  <c r="AF108" i="1" s="1"/>
  <c r="O109" i="1" l="1"/>
  <c r="P109" i="1" s="1"/>
  <c r="AB108" i="1"/>
  <c r="AC108" i="1" s="1"/>
  <c r="AD108" i="1" s="1"/>
  <c r="AG108" i="1" s="1"/>
  <c r="AH108" i="1" s="1"/>
  <c r="I109" i="1"/>
  <c r="J109" i="1"/>
  <c r="N109" i="1" l="1"/>
  <c r="H110" i="1"/>
  <c r="K109" i="1"/>
  <c r="M109" i="1" s="1"/>
  <c r="AE109" i="1" s="1"/>
  <c r="AF109" i="1" s="1"/>
  <c r="O110" i="1" l="1"/>
  <c r="P110" i="1" s="1"/>
  <c r="AB109" i="1"/>
  <c r="AC109" i="1" s="1"/>
  <c r="AD109" i="1" s="1"/>
  <c r="AG109" i="1" s="1"/>
  <c r="AH109" i="1" s="1"/>
  <c r="I110" i="1"/>
  <c r="L110" i="1" s="1"/>
  <c r="J110" i="1"/>
  <c r="H111" i="1" l="1"/>
  <c r="N110" i="1"/>
  <c r="K110" i="1"/>
  <c r="M110" i="1" s="1"/>
  <c r="AE110" i="1" s="1"/>
  <c r="AF110" i="1" s="1"/>
  <c r="AB110" i="1" l="1"/>
  <c r="AC110" i="1" s="1"/>
  <c r="AD110" i="1" s="1"/>
  <c r="AG110" i="1" s="1"/>
  <c r="AH110" i="1" s="1"/>
  <c r="O111" i="1"/>
  <c r="P111" i="1" s="1"/>
  <c r="I111" i="1"/>
  <c r="J111" i="1"/>
  <c r="N111" i="1" l="1"/>
  <c r="H112" i="1"/>
  <c r="K111" i="1"/>
  <c r="M111" i="1" s="1"/>
  <c r="AE111" i="1" s="1"/>
  <c r="AF111" i="1" s="1"/>
  <c r="O112" i="1" l="1"/>
  <c r="P112" i="1" s="1"/>
  <c r="AB111" i="1"/>
  <c r="AC111" i="1" s="1"/>
  <c r="AD111" i="1" s="1"/>
  <c r="AG111" i="1" s="1"/>
  <c r="AH111" i="1" s="1"/>
  <c r="I112" i="1"/>
  <c r="J112" i="1"/>
  <c r="N112" i="1" l="1"/>
  <c r="H113" i="1"/>
  <c r="K112" i="1"/>
  <c r="M112" i="1" s="1"/>
  <c r="AE112" i="1" s="1"/>
  <c r="AF112" i="1" s="1"/>
  <c r="O113" i="1" l="1"/>
  <c r="P113" i="1" s="1"/>
  <c r="AB112" i="1"/>
  <c r="AC112" i="1" s="1"/>
  <c r="AD112" i="1" s="1"/>
  <c r="AG112" i="1" s="1"/>
  <c r="AH112" i="1" s="1"/>
  <c r="I113" i="1"/>
  <c r="J113" i="1"/>
  <c r="N113" i="1" l="1"/>
  <c r="H114" i="1"/>
  <c r="K113" i="1"/>
  <c r="M113" i="1" s="1"/>
  <c r="AE113" i="1" s="1"/>
  <c r="AF113" i="1" s="1"/>
  <c r="O114" i="1" l="1"/>
  <c r="P114" i="1" s="1"/>
  <c r="AB113" i="1"/>
  <c r="AC113" i="1" s="1"/>
  <c r="AD113" i="1" s="1"/>
  <c r="AG113" i="1" s="1"/>
  <c r="AH113" i="1" s="1"/>
  <c r="I114" i="1"/>
  <c r="L114" i="1" s="1"/>
  <c r="J114" i="1"/>
  <c r="N114" i="1" l="1"/>
  <c r="H115" i="1"/>
  <c r="K114" i="1"/>
  <c r="M114" i="1" s="1"/>
  <c r="AE114" i="1" s="1"/>
  <c r="AF114" i="1" s="1"/>
  <c r="O115" i="1" l="1"/>
  <c r="P115" i="1" s="1"/>
  <c r="AB114" i="1"/>
  <c r="AC114" i="1" s="1"/>
  <c r="AD114" i="1" s="1"/>
  <c r="AG114" i="1" s="1"/>
  <c r="AH114" i="1" s="1"/>
  <c r="I115" i="1"/>
  <c r="J115" i="1"/>
  <c r="N115" i="1" l="1"/>
  <c r="H116" i="1"/>
  <c r="K115" i="1"/>
  <c r="M115" i="1" s="1"/>
  <c r="AE115" i="1" s="1"/>
  <c r="AF115" i="1" s="1"/>
  <c r="AB115" i="1" l="1"/>
  <c r="AC115" i="1" s="1"/>
  <c r="AD115" i="1" s="1"/>
  <c r="AG115" i="1" s="1"/>
  <c r="AH115" i="1" s="1"/>
  <c r="O116" i="1"/>
  <c r="P116" i="1" s="1"/>
  <c r="I116" i="1"/>
  <c r="J116" i="1"/>
  <c r="H117" i="1" l="1"/>
  <c r="N116" i="1"/>
  <c r="K116" i="1"/>
  <c r="M116" i="1" s="1"/>
  <c r="AE116" i="1" s="1"/>
  <c r="AF116" i="1" s="1"/>
  <c r="AB116" i="1" l="1"/>
  <c r="AC116" i="1" s="1"/>
  <c r="AD116" i="1" s="1"/>
  <c r="AG116" i="1" s="1"/>
  <c r="AH116" i="1" s="1"/>
  <c r="O117" i="1"/>
  <c r="P117" i="1" s="1"/>
  <c r="I117" i="1"/>
  <c r="J117" i="1"/>
  <c r="N117" i="1" l="1"/>
  <c r="H118" i="1"/>
  <c r="K117" i="1"/>
  <c r="M117" i="1" s="1"/>
  <c r="AE117" i="1" s="1"/>
  <c r="AF117" i="1" s="1"/>
  <c r="AB117" i="1" l="1"/>
  <c r="AC117" i="1" s="1"/>
  <c r="AD117" i="1" s="1"/>
  <c r="AG117" i="1" s="1"/>
  <c r="AH117" i="1" s="1"/>
  <c r="O118" i="1"/>
  <c r="P118" i="1" s="1"/>
  <c r="I118" i="1"/>
  <c r="J118" i="1"/>
  <c r="N118" i="1" l="1"/>
  <c r="H119" i="1"/>
  <c r="K118" i="1"/>
  <c r="M118" i="1" s="1"/>
  <c r="AE118" i="1" s="1"/>
  <c r="AF118" i="1" s="1"/>
  <c r="O119" i="1" l="1"/>
  <c r="P119" i="1" s="1"/>
  <c r="AB118" i="1"/>
  <c r="AC118" i="1" s="1"/>
  <c r="AD118" i="1" s="1"/>
  <c r="AG118" i="1" s="1"/>
  <c r="AH118" i="1" s="1"/>
  <c r="I119" i="1"/>
  <c r="J119" i="1"/>
  <c r="N119" i="1" l="1"/>
  <c r="H120" i="1"/>
  <c r="K119" i="1"/>
  <c r="M119" i="1" s="1"/>
  <c r="AE119" i="1" s="1"/>
  <c r="AF119" i="1" s="1"/>
  <c r="AB119" i="1" l="1"/>
  <c r="AC119" i="1" s="1"/>
  <c r="AD119" i="1" s="1"/>
  <c r="AG119" i="1" s="1"/>
  <c r="AH119" i="1" s="1"/>
  <c r="O120" i="1"/>
  <c r="P120" i="1" s="1"/>
  <c r="I120" i="1"/>
  <c r="J120" i="1"/>
  <c r="N120" i="1" l="1"/>
  <c r="H121" i="1"/>
  <c r="K120" i="1"/>
  <c r="M120" i="1" s="1"/>
  <c r="AE120" i="1" s="1"/>
  <c r="AF120" i="1" s="1"/>
  <c r="O121" i="1" l="1"/>
  <c r="P121" i="1" s="1"/>
  <c r="AB120" i="1"/>
  <c r="AC120" i="1" s="1"/>
  <c r="AD120" i="1" s="1"/>
  <c r="AG120" i="1" s="1"/>
  <c r="AH120" i="1" s="1"/>
  <c r="I121" i="1"/>
  <c r="J121" i="1"/>
  <c r="N121" i="1" l="1"/>
  <c r="H122" i="1"/>
  <c r="L121" i="1"/>
  <c r="K121" i="1"/>
  <c r="M121" i="1" l="1"/>
  <c r="J122" i="1"/>
  <c r="AB121" i="1" l="1"/>
  <c r="AC121" i="1" s="1"/>
  <c r="AD121" i="1" s="1"/>
  <c r="AE121" i="1"/>
  <c r="AF121" i="1" s="1"/>
  <c r="I122" i="1"/>
  <c r="N122" i="1" s="1"/>
  <c r="O122" i="1"/>
  <c r="P122" i="1" s="1"/>
  <c r="AG121" i="1" l="1"/>
  <c r="AH121" i="1" s="1"/>
  <c r="K122" i="1"/>
  <c r="M122" i="1" s="1"/>
  <c r="AE122" i="1" s="1"/>
  <c r="AF122" i="1" s="1"/>
  <c r="H123" i="1"/>
  <c r="J123" i="1" s="1"/>
  <c r="I123" i="1" l="1"/>
  <c r="L123" i="1" s="1"/>
  <c r="AB122" i="1"/>
  <c r="AC122" i="1" s="1"/>
  <c r="AD122" i="1" s="1"/>
  <c r="AG122" i="1" s="1"/>
  <c r="AH122" i="1" s="1"/>
  <c r="K123" i="1" l="1"/>
  <c r="M123" i="1" s="1"/>
  <c r="AB123" i="1" s="1"/>
  <c r="AC123" i="1" s="1"/>
  <c r="H124" i="1"/>
  <c r="I124" i="1" s="1"/>
  <c r="N123" i="1"/>
  <c r="J124" i="1" l="1"/>
  <c r="AE123" i="1"/>
  <c r="AF123" i="1" s="1"/>
  <c r="AD123" i="1"/>
  <c r="AK123" i="1"/>
  <c r="O123" i="1"/>
  <c r="P123" i="1" s="1"/>
  <c r="O124" i="1"/>
  <c r="P124" i="1" s="1"/>
  <c r="AG123" i="1"/>
  <c r="AH123" i="1" s="1"/>
  <c r="N124" i="1"/>
  <c r="H125" i="1"/>
  <c r="K124" i="1"/>
  <c r="M124" i="1" s="1"/>
  <c r="AE124" i="1" s="1"/>
  <c r="AF124" i="1" s="1"/>
  <c r="O125" i="1" l="1"/>
  <c r="P125" i="1" s="1"/>
  <c r="AB124" i="1"/>
  <c r="AC124" i="1" s="1"/>
  <c r="AD124" i="1" s="1"/>
  <c r="AG124" i="1" s="1"/>
  <c r="AH124" i="1" s="1"/>
  <c r="I125" i="1"/>
  <c r="L125" i="1" s="1"/>
  <c r="J125" i="1"/>
  <c r="N125" i="1" l="1"/>
  <c r="H126" i="1"/>
  <c r="K125" i="1"/>
  <c r="M125" i="1" s="1"/>
  <c r="AE125" i="1" s="1"/>
  <c r="AF125" i="1" s="1"/>
  <c r="AB125" i="1" l="1"/>
  <c r="AC125" i="1" s="1"/>
  <c r="AD125" i="1" s="1"/>
  <c r="AG125" i="1" s="1"/>
  <c r="AH125" i="1" s="1"/>
  <c r="O126" i="1"/>
  <c r="P126" i="1" s="1"/>
  <c r="I126" i="1"/>
  <c r="J126" i="1"/>
  <c r="H127" i="1" l="1"/>
  <c r="N126" i="1"/>
  <c r="K126" i="1"/>
  <c r="M126" i="1" s="1"/>
  <c r="AE126" i="1" s="1"/>
  <c r="AF126" i="1" s="1"/>
  <c r="AB126" i="1" l="1"/>
  <c r="AC126" i="1" s="1"/>
  <c r="AD126" i="1" s="1"/>
  <c r="AG126" i="1" s="1"/>
  <c r="AH126" i="1" s="1"/>
  <c r="O127" i="1"/>
  <c r="P127" i="1" s="1"/>
  <c r="I127" i="1"/>
  <c r="J127" i="1"/>
  <c r="N127" i="1" l="1"/>
  <c r="H128" i="1"/>
  <c r="K127" i="1"/>
  <c r="M127" i="1" s="1"/>
  <c r="AE127" i="1" s="1"/>
  <c r="AF127" i="1" s="1"/>
  <c r="O128" i="1" l="1"/>
  <c r="P128" i="1" s="1"/>
  <c r="AB127" i="1"/>
  <c r="AC127" i="1" s="1"/>
  <c r="AD127" i="1" s="1"/>
  <c r="AG127" i="1" s="1"/>
  <c r="AH127" i="1" s="1"/>
  <c r="I128" i="1"/>
  <c r="J128" i="1"/>
  <c r="N128" i="1" l="1"/>
  <c r="H129" i="1"/>
  <c r="K128" i="1"/>
  <c r="M128" i="1" s="1"/>
  <c r="AE128" i="1" s="1"/>
  <c r="AF128" i="1" s="1"/>
  <c r="O129" i="1" l="1"/>
  <c r="P129" i="1" s="1"/>
  <c r="AB128" i="1"/>
  <c r="AC128" i="1" s="1"/>
  <c r="AD128" i="1" s="1"/>
  <c r="AG128" i="1" s="1"/>
  <c r="AH128" i="1" s="1"/>
  <c r="I129" i="1"/>
  <c r="J129" i="1"/>
  <c r="N129" i="1" l="1"/>
  <c r="H130" i="1"/>
  <c r="K129" i="1"/>
  <c r="M129" i="1" s="1"/>
  <c r="AE129" i="1" s="1"/>
  <c r="AF129" i="1" s="1"/>
  <c r="AB129" i="1" l="1"/>
  <c r="AC129" i="1" s="1"/>
  <c r="AD129" i="1" s="1"/>
  <c r="AG129" i="1" s="1"/>
  <c r="AH129" i="1" s="1"/>
  <c r="I130" i="1"/>
  <c r="L130" i="1" s="1"/>
  <c r="J130" i="1"/>
  <c r="N130" i="1" l="1"/>
  <c r="H131" i="1"/>
  <c r="K130" i="1"/>
  <c r="M130" i="1" s="1"/>
  <c r="AE130" i="1" l="1"/>
  <c r="AF130" i="1" s="1"/>
  <c r="O130" i="1"/>
  <c r="P130" i="1" s="1"/>
  <c r="AB130" i="1"/>
  <c r="AC130" i="1" s="1"/>
  <c r="AD130" i="1" s="1"/>
  <c r="O131" i="1"/>
  <c r="P131" i="1" s="1"/>
  <c r="I131" i="1"/>
  <c r="J131" i="1"/>
  <c r="AG130" i="1" l="1"/>
  <c r="AH130" i="1" s="1"/>
  <c r="N131" i="1"/>
  <c r="H132" i="1"/>
  <c r="K131" i="1"/>
  <c r="M131" i="1" s="1"/>
  <c r="AE131" i="1" s="1"/>
  <c r="AF131" i="1" s="1"/>
  <c r="AB131" i="1" l="1"/>
  <c r="AC131" i="1" s="1"/>
  <c r="AD131" i="1" s="1"/>
  <c r="AG131" i="1" s="1"/>
  <c r="AH131" i="1" s="1"/>
  <c r="O132" i="1"/>
  <c r="P132" i="1" s="1"/>
  <c r="I132" i="1"/>
  <c r="J132" i="1"/>
  <c r="N132" i="1" l="1"/>
  <c r="H133" i="1"/>
  <c r="K132" i="1"/>
  <c r="M132" i="1" s="1"/>
  <c r="AE132" i="1" s="1"/>
  <c r="AF132" i="1" s="1"/>
  <c r="O133" i="1" l="1"/>
  <c r="P133" i="1" s="1"/>
  <c r="AB132" i="1"/>
  <c r="AC132" i="1" s="1"/>
  <c r="AD132" i="1" s="1"/>
  <c r="AG132" i="1" s="1"/>
  <c r="AH132" i="1" s="1"/>
  <c r="I133" i="1"/>
  <c r="J133" i="1"/>
  <c r="N133" i="1" l="1"/>
  <c r="H134" i="1"/>
  <c r="K133" i="1"/>
  <c r="M133" i="1" s="1"/>
  <c r="AE133" i="1" s="1"/>
  <c r="AF133" i="1" s="1"/>
  <c r="AB133" i="1" l="1"/>
  <c r="AC133" i="1" s="1"/>
  <c r="AD133" i="1" s="1"/>
  <c r="AG133" i="1" s="1"/>
  <c r="AH133" i="1" s="1"/>
  <c r="I134" i="1"/>
  <c r="L134" i="1" s="1"/>
  <c r="J134" i="1"/>
  <c r="N134" i="1" l="1"/>
  <c r="H135" i="1"/>
  <c r="K134" i="1"/>
  <c r="M134" i="1" s="1"/>
  <c r="AE134" i="1" l="1"/>
  <c r="AF134" i="1" s="1"/>
  <c r="O134" i="1"/>
  <c r="P134" i="1" s="1"/>
  <c r="O135" i="1"/>
  <c r="P135" i="1" s="1"/>
  <c r="AB134" i="1"/>
  <c r="AC134" i="1" s="1"/>
  <c r="I135" i="1"/>
  <c r="J135" i="1"/>
  <c r="AD134" i="1" l="1"/>
  <c r="AG134" i="1" s="1"/>
  <c r="N135" i="1"/>
  <c r="H136" i="1"/>
  <c r="K135" i="1"/>
  <c r="M135" i="1" s="1"/>
  <c r="AE135" i="1" s="1"/>
  <c r="AF135" i="1" s="1"/>
  <c r="AH134" i="1" l="1"/>
  <c r="O136" i="1"/>
  <c r="P136" i="1" s="1"/>
  <c r="AB135" i="1"/>
  <c r="AC135" i="1" s="1"/>
  <c r="AD135" i="1" s="1"/>
  <c r="AG135" i="1" s="1"/>
  <c r="AH135" i="1" s="1"/>
  <c r="I136" i="1"/>
  <c r="J136" i="1"/>
  <c r="N136" i="1" l="1"/>
  <c r="H137" i="1"/>
  <c r="L136" i="1"/>
  <c r="K136" i="1"/>
  <c r="M136" i="1" l="1"/>
  <c r="I137" i="1" s="1"/>
  <c r="J137" i="1"/>
  <c r="O137" i="1" l="1"/>
  <c r="P137" i="1" s="1"/>
  <c r="AE136" i="1"/>
  <c r="AF136" i="1" s="1"/>
  <c r="AB136" i="1"/>
  <c r="AC136" i="1" s="1"/>
  <c r="AD136" i="1" s="1"/>
  <c r="N137" i="1"/>
  <c r="H138" i="1"/>
  <c r="K137" i="1"/>
  <c r="M137" i="1" s="1"/>
  <c r="AE137" i="1" s="1"/>
  <c r="AG136" i="1" l="1"/>
  <c r="AH136" i="1" s="1"/>
  <c r="AF137" i="1"/>
  <c r="AB137" i="1"/>
  <c r="AC137" i="1" s="1"/>
  <c r="AD137" i="1" s="1"/>
  <c r="O138" i="1"/>
  <c r="P138" i="1" s="1"/>
  <c r="I138" i="1"/>
  <c r="J138" i="1"/>
  <c r="AG137" i="1" l="1"/>
  <c r="AH137" i="1" s="1"/>
  <c r="N138" i="1"/>
  <c r="H139" i="1"/>
  <c r="K138" i="1"/>
  <c r="M138" i="1" s="1"/>
  <c r="AE138" i="1" s="1"/>
  <c r="AF138" i="1" s="1"/>
  <c r="O139" i="1" l="1"/>
  <c r="P139" i="1" s="1"/>
  <c r="AB138" i="1"/>
  <c r="AC138" i="1" s="1"/>
  <c r="AD138" i="1" s="1"/>
  <c r="AG138" i="1" s="1"/>
  <c r="AH138" i="1" s="1"/>
  <c r="I139" i="1"/>
  <c r="J139" i="1"/>
  <c r="N139" i="1" l="1"/>
  <c r="H140" i="1"/>
  <c r="K139" i="1"/>
  <c r="M139" i="1" s="1"/>
  <c r="AE139" i="1" s="1"/>
  <c r="AF139" i="1" s="1"/>
  <c r="O140" i="1" l="1"/>
  <c r="P140" i="1" s="1"/>
  <c r="AB139" i="1"/>
  <c r="AC139" i="1" s="1"/>
  <c r="AD139" i="1" s="1"/>
  <c r="AG139" i="1" s="1"/>
  <c r="AH139" i="1" s="1"/>
  <c r="I140" i="1"/>
  <c r="J140" i="1"/>
  <c r="H141" i="1" l="1"/>
  <c r="N140" i="1"/>
  <c r="K140" i="1"/>
  <c r="M140" i="1" s="1"/>
  <c r="AE140" i="1" s="1"/>
  <c r="AF140" i="1" s="1"/>
  <c r="O141" i="1" l="1"/>
  <c r="P141" i="1" s="1"/>
  <c r="AB140" i="1"/>
  <c r="AC140" i="1" s="1"/>
  <c r="AD140" i="1" s="1"/>
  <c r="AG140" i="1" s="1"/>
  <c r="AH140" i="1" s="1"/>
  <c r="I141" i="1"/>
  <c r="J141" i="1"/>
  <c r="H142" i="1" l="1"/>
  <c r="N141" i="1"/>
  <c r="K141" i="1"/>
  <c r="M141" i="1" s="1"/>
  <c r="AE141" i="1" s="1"/>
  <c r="AF141" i="1" s="1"/>
  <c r="O142" i="1" l="1"/>
  <c r="P142" i="1" s="1"/>
  <c r="AB141" i="1"/>
  <c r="AC141" i="1" s="1"/>
  <c r="AD141" i="1" s="1"/>
  <c r="AG141" i="1" s="1"/>
  <c r="AH141" i="1" s="1"/>
  <c r="I142" i="1"/>
  <c r="J142" i="1"/>
  <c r="N142" i="1" l="1"/>
  <c r="H143" i="1"/>
  <c r="K142" i="1"/>
  <c r="M142" i="1" s="1"/>
  <c r="AE142" i="1" s="1"/>
  <c r="AF142" i="1" s="1"/>
  <c r="O143" i="1" l="1"/>
  <c r="P143" i="1" s="1"/>
  <c r="AB142" i="1"/>
  <c r="AC142" i="1" s="1"/>
  <c r="AD142" i="1" s="1"/>
  <c r="AG142" i="1" s="1"/>
  <c r="AH142" i="1" s="1"/>
  <c r="I143" i="1"/>
  <c r="J143" i="1"/>
  <c r="N143" i="1" l="1"/>
  <c r="H144" i="1"/>
  <c r="K143" i="1"/>
  <c r="M143" i="1" s="1"/>
  <c r="AE143" i="1" s="1"/>
  <c r="AF143" i="1" s="1"/>
  <c r="AB143" i="1" l="1"/>
  <c r="AC143" i="1" s="1"/>
  <c r="AD143" i="1" s="1"/>
  <c r="AG143" i="1" s="1"/>
  <c r="AH143" i="1" s="1"/>
  <c r="O144" i="1"/>
  <c r="P144" i="1" s="1"/>
  <c r="I144" i="1"/>
  <c r="J144" i="1"/>
  <c r="H145" i="1" l="1"/>
  <c r="N144" i="1"/>
  <c r="K144" i="1"/>
  <c r="M144" i="1" s="1"/>
  <c r="AB144" i="1" l="1"/>
  <c r="AC144" i="1" s="1"/>
  <c r="AD144" i="1" s="1"/>
  <c r="AE144" i="1"/>
  <c r="AF144" i="1" s="1"/>
  <c r="I145" i="1"/>
  <c r="J145" i="1"/>
  <c r="AG144" i="1" l="1"/>
  <c r="AH144" i="1" s="1"/>
  <c r="N145" i="1"/>
  <c r="C14" i="7"/>
  <c r="C15" i="7" s="1"/>
  <c r="C15" i="8"/>
  <c r="K145" i="1"/>
  <c r="L145" i="1"/>
  <c r="M145" i="1" l="1"/>
  <c r="D15" i="7"/>
  <c r="O145" i="1" l="1"/>
  <c r="P145" i="1" s="1"/>
  <c r="B3" i="1" s="1"/>
  <c r="AE145" i="1"/>
  <c r="AF145" i="1" s="1"/>
  <c r="AB145" i="1"/>
  <c r="AC145" i="1" s="1"/>
  <c r="O1" i="1"/>
  <c r="C17" i="2" l="1"/>
  <c r="C16" i="2"/>
  <c r="D16" i="2" s="1"/>
  <c r="C15" i="2"/>
  <c r="D15" i="2" s="1"/>
  <c r="AD145" i="1"/>
  <c r="AG145" i="1" s="1"/>
  <c r="C19" i="8" s="1"/>
  <c r="C22" i="8"/>
  <c r="C19" i="7"/>
  <c r="C16" i="8"/>
  <c r="D16" i="8" s="1"/>
  <c r="C16" i="7"/>
  <c r="C20" i="8" l="1"/>
  <c r="D20" i="8" s="1"/>
  <c r="D19" i="8"/>
  <c r="D17" i="2"/>
  <c r="C18" i="2"/>
  <c r="AH145" i="1"/>
  <c r="C18" i="8" s="1"/>
  <c r="C21" i="8"/>
  <c r="D16" i="7"/>
  <c r="C17" i="7"/>
  <c r="C17" i="8" l="1"/>
  <c r="D17" i="7"/>
  <c r="C18" i="7"/>
  <c r="D17" i="8" l="1"/>
  <c r="D18" i="8"/>
</calcChain>
</file>

<file path=xl/comments1.xml><?xml version="1.0" encoding="utf-8"?>
<comments xmlns="http://schemas.openxmlformats.org/spreadsheetml/2006/main">
  <authors>
    <author>Jeff, Duke</author>
  </authors>
  <commentList>
    <comment ref="C2" authorId="0" shapeId="0">
      <text>
        <r>
          <rPr>
            <b/>
            <sz val="9"/>
            <color indexed="81"/>
            <rFont val="Tahoma"/>
            <family val="2"/>
          </rPr>
          <t>Jeff, Duke:</t>
        </r>
        <r>
          <rPr>
            <sz val="9"/>
            <color indexed="81"/>
            <rFont val="Tahoma"/>
            <family val="2"/>
          </rPr>
          <t xml:space="preserve">
8/1/08 - 8/31/08 blended daily rate for all investors</t>
        </r>
      </text>
    </comment>
    <comment ref="L6" authorId="0" shapeId="0">
      <text>
        <r>
          <rPr>
            <b/>
            <sz val="9"/>
            <color indexed="81"/>
            <rFont val="Tahoma"/>
            <family val="2"/>
          </rPr>
          <t>Jeff, Duke:</t>
        </r>
        <r>
          <rPr>
            <sz val="9"/>
            <color indexed="81"/>
            <rFont val="Tahoma"/>
            <family val="2"/>
          </rPr>
          <t xml:space="preserve">
amount is actually showing in preceding month of November 2013, so formulas pull through and add the reinvested shares at end of December 2013.  Special was paid on 12/15/13 to shareholders.</t>
        </r>
      </text>
    </comment>
    <comment ref="D8" authorId="0" shapeId="0">
      <text>
        <r>
          <rPr>
            <b/>
            <sz val="9"/>
            <color indexed="81"/>
            <rFont val="Tahoma"/>
            <family val="2"/>
          </rPr>
          <t>Jeff, Duke:</t>
        </r>
        <r>
          <rPr>
            <sz val="9"/>
            <color indexed="81"/>
            <rFont val="Tahoma"/>
            <family val="2"/>
          </rPr>
          <t xml:space="preserve">
Per 2016 Q2 10Q: On July 18, 2006, our board of directors declared a daily dividend for the period from July 18, 2006 through July 31, 2006, which dividend will be paid in cash in August 2006. </t>
        </r>
      </text>
    </comment>
  </commentList>
</comments>
</file>

<file path=xl/sharedStrings.xml><?xml version="1.0" encoding="utf-8"?>
<sst xmlns="http://schemas.openxmlformats.org/spreadsheetml/2006/main" count="232" uniqueCount="123">
  <si>
    <t>Month #</t>
  </si>
  <si>
    <t>Date</t>
  </si>
  <si>
    <t>DRIP CALCULATIONS</t>
  </si>
  <si>
    <t>CASH CALCULATIONS</t>
  </si>
  <si>
    <t>Total Distributions Declared for Month</t>
  </si>
  <si>
    <t>End of Month DRIP Account Value</t>
  </si>
  <si>
    <t>Current Value + Cash Balance</t>
  </si>
  <si>
    <t>DRIP IRR</t>
  </si>
  <si>
    <t>Cash IRR</t>
  </si>
  <si>
    <t>DRIP Price</t>
  </si>
  <si>
    <t>Daily Distribution Rate</t>
  </si>
  <si>
    <t>Special Distributions Declared During Month</t>
  </si>
  <si>
    <t>Period Ended</t>
  </si>
  <si>
    <t>Investor Start Date</t>
  </si>
  <si>
    <t>Yes</t>
  </si>
  <si>
    <t>No</t>
  </si>
  <si>
    <t>Accumulated Cash Balance of Distributions</t>
  </si>
  <si>
    <t>Holding Period (Years)</t>
  </si>
  <si>
    <t>Other Inputs</t>
  </si>
  <si>
    <t>Daily Rate</t>
  </si>
  <si>
    <t>NAV History</t>
  </si>
  <si>
    <t>NAV</t>
  </si>
  <si>
    <t>DRIP Price History</t>
  </si>
  <si>
    <t>Price</t>
  </si>
  <si>
    <t>EOM Date</t>
  </si>
  <si>
    <t>Estimated Per Share Value</t>
  </si>
  <si>
    <t># Days Invested</t>
  </si>
  <si>
    <t># Shares: 
Day 1 - Declaration Minus 1</t>
  </si>
  <si>
    <t xml:space="preserve"># Shares: 
Declaration - Month End
</t>
  </si>
  <si>
    <t>Investment Date</t>
  </si>
  <si>
    <t>{"IsHide":true,"SheetId":0,"Name":"Other Inputs","HiddenRow":0,"VisibleRange":"","SheetTheme":{"TabColor":"","BodyColor":"","BodyImage":""}}</t>
  </si>
  <si>
    <t>{"IsHide":true,"SheetId":0,"Name":"Model","HiddenRow":0,"VisibleRange":"","SheetTheme":{"TabColor":"","BodyColor":"","BodyImage":""}}</t>
  </si>
  <si>
    <t>_Ctrl_1</t>
  </si>
  <si>
    <t>Investor Input</t>
  </si>
  <si>
    <t>{"IsHide":false,"SheetId":0,"Name":"Hypothetical Return Calculator","HiddenRow":0,"VisibleRange":"","SheetTheme":{"TabColor":"","BodyColor":"","BodyImage":""}}</t>
  </si>
  <si>
    <t>Compounded Annualized Return (including distributions and unrealized gains)</t>
  </si>
  <si>
    <t>_Ctrl_2</t>
  </si>
  <si>
    <t>_Ctrl_3</t>
  </si>
  <si>
    <t>Cash Total Return</t>
  </si>
  <si>
    <t>DRIP Total Return</t>
  </si>
  <si>
    <t>Cash Total Return, NOC</t>
  </si>
  <si>
    <t>Cash IRR, NOC</t>
  </si>
  <si>
    <t>DRIP Total Return, NOC</t>
  </si>
  <si>
    <t>DRIP IRR, NOC</t>
  </si>
  <si>
    <t>Forced Cash Distributions</t>
  </si>
  <si>
    <t>Regular Distribution Declared:
Day 1 - Declaration Minus 1</t>
  </si>
  <si>
    <t xml:space="preserve">Regular Distribution Declared:
Declaration - Month End
</t>
  </si>
  <si>
    <t>Cash Distributions Paid (Regular + Special)</t>
  </si>
  <si>
    <t>Cash Flow
for DRIP IRR</t>
  </si>
  <si>
    <t>Cash Flow
for Cash IRR</t>
  </si>
  <si>
    <t>Initial Investment ($4,000 Minimum)</t>
  </si>
  <si>
    <t>RIA/NOC Purchase Price</t>
  </si>
  <si>
    <t>{"IsHide":true,"SheetId":0,"Name":"Matrix STATIC NOT FOR WEBSITE","HiddenRow":0,"VisibleRange":"","SheetTheme":{"TabColor":"","BodyColor":"","BodyImage":""}}</t>
  </si>
  <si>
    <t>{"WidgetClassification":3,"State":1,"IsHidden":false,"CellName":"_Ctrl_1","CellAddress":"='Hypothetical Return Calculator'!$B$24","WidgetName":20,"HiddenRow":1,"SheetCodeName":null,"ControlId":null}</t>
  </si>
  <si>
    <t>Were shares purchased through an RIA net of selling commissions?</t>
  </si>
  <si>
    <t>{"WidgetClassification":0,"State":1,"IsRequired":false,"DDLDefaultRequiredText":"Please Select","ListItem":"Yes\r\nNo","VlookupRange":"","ShowListLabel":true,"ShowDt":false,"CellName":"_Ctrl_2","CellAddress":"='Hypothetical Return Calculator'!$B$5","WidgetName":3,"HiddenRow":2,"SheetCodeName":null,"ControlId":null}</t>
  </si>
  <si>
    <t>{"WidgetClassification":0,"State":1,"IsRequired":true,"DDLDefaultRequiredText":"Please Select","ListItem":"Yes\r\nNo","VlookupRange":"","ShowListLabel":true,"ShowDt":true,"CellName":"_Ctrl_3","CellAddress":"='Hypothetical Return Calculator'!$B$6","WidgetName":3,"HiddenRow":3,"SheetCodeName":null,"ControlId":null}</t>
  </si>
  <si>
    <t>_Ctrl_4</t>
  </si>
  <si>
    <t>{"WidgetClassification":0,"State":1,"IsRequired":false,"IsMergeJustify":false,"DefaultValue":"7/24/2014","CalendarFlavor":2,"ShowYearMonthMenu":true,"StartYear":2008,"YearsAfterCurrentYear":6,"CellName":"_Ctrl_4","CellAddress":"='Hypothetical Return Calculator'!$B$2","WidgetName":1,"HiddenRow":4,"SheetCodeName":null,"ControlId":null}</t>
  </si>
  <si>
    <t>_Ctrl_5</t>
  </si>
  <si>
    <t>{"WidgetClassification":0,"State":1,"IsRequired":false,"IsMergeJustify":false,"DefaultValue":"7/24/2014","CalendarFlavor":2,"ShowYearMonthMenu":false,"StartYear":2014,"YearsAfterCurrentYear":0,"CellName":"_Ctrl_5","CellAddress":"='Hypothetical Return Calculator'!$B$3","WidgetName":1,"HiddenRow":5,"SheetCodeName":null,"ControlId":null}</t>
  </si>
  <si>
    <t>Total Return on Investment (non-annualized, including distributions and unrealized gains)</t>
  </si>
  <si>
    <t>_Ctrl_6</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</si>
  <si>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2,"InputDetection":1,"Toolbar":{"Position":3,"IsSubmit":false,"IsPrint":true,"IsPrintAll":false,"IsReset":true,"IsUpdate":true},"AspnetConfig":{"BrowseUrl":"http://localhost/ssc","FileExtension":0},"ConfigureSubmit":{"IsShowCaptcha":false,"IsUseSscWebServer":true,"ReceiverCode":"mpollgreen@kbs-cmg.com","IsFreeService":false,"IsAdvanceService":true,"IsDemonstrationService":false,"AfterSuccessfulSubmit":"","AfterFailSubmit":"","AfterCancelWizard":"","IsUseOwnWebServer":false,"OwnWebServerURL":"","OwnWebServerTarget":"","SubmitTarget":0},"Flavor":0,"Edition":3,"IgnoreBgInputCell":false}</t>
  </si>
  <si>
    <t>Check for EOM</t>
  </si>
  <si>
    <t>{"WidgetClassification":0,"State":1,"IsRequired":true,"IsMultiline":false,"IsHidden":false,"Placeholder":"","InputType":0,"Rows":3,"IsMergeJustify":false,"CellName":"_Ctrl_6","CellAddress":"='Hypothetical Return Calculator'!$C$6","WidgetName":4,"HiddenRow":6,"SheetCodeName":null,"ControlId":null}</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</si>
  <si>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Select"},"WizardButton":{"Next":"Next","Previous":"Previous","Cancel":"Cancel","Finish":"Finish"},"ToolbarButton":{"Submit":"Calculate","Print":"Print","PrintAll":"Print All","Reset":"New Scenario","Update":"Calculate","Back":"Back"},"BrowserAndLocation":{"Browsers":[],"ConversionPath":"C:\\Users\\mpollgreen\\Desktop"},"AdvancedSettingsModels":[],"Dropbox":{"AccessToken":"","AccessSecret":""},"SpreadsheetServer":{"Username":"","Password":"","ServerUrl":""},"ConfigureSubmitDefault":{"Email":"mpollgreen@kbs-cmg.com"}}</t>
  </si>
  <si>
    <r>
      <t>Did you reinvest distributions?</t>
    </r>
    <r>
      <rPr>
        <b/>
        <vertAlign val="superscript"/>
        <sz val="10"/>
        <color theme="1"/>
        <rFont val="Malgun Gothic"/>
        <family val="2"/>
      </rPr>
      <t>1</t>
    </r>
  </si>
  <si>
    <r>
      <t>Cumulative Distributions Received</t>
    </r>
    <r>
      <rPr>
        <b/>
        <vertAlign val="superscript"/>
        <sz val="10"/>
        <color theme="1"/>
        <rFont val="Malgun Gothic"/>
        <family val="2"/>
      </rPr>
      <t>3</t>
    </r>
  </si>
  <si>
    <t>KBS REIT I Hypothetical Return Calculator</t>
  </si>
  <si>
    <t>Investment Start Date (07/05/06 - 05/30/08)</t>
  </si>
  <si>
    <t>filed with SEC</t>
  </si>
  <si>
    <t>Results:</t>
  </si>
  <si>
    <t>DRIP Investor</t>
  </si>
  <si>
    <t>Cash Investor</t>
  </si>
  <si>
    <r>
      <rPr>
        <i/>
        <vertAlign val="superscript"/>
        <sz val="11"/>
        <rFont val="Malgun Gothic"/>
        <family val="2"/>
      </rPr>
      <t xml:space="preserve">1 </t>
    </r>
    <r>
      <rPr>
        <i/>
        <sz val="11"/>
        <rFont val="Malgun Gothic"/>
        <family val="2"/>
      </rPr>
      <t xml:space="preserve">Assumes initial purchase price of $10.00 per share and does not take into account any discounts.  Number of shares currently outstanding is calculated by adding number of shares initially acquired to the number of shares acquired through the reinvestment of distributions.
</t>
    </r>
  </si>
  <si>
    <r>
      <t>Number of Shares Initially Acquired</t>
    </r>
    <r>
      <rPr>
        <b/>
        <vertAlign val="superscript"/>
        <sz val="10"/>
        <color theme="1"/>
        <rFont val="Malgun Gothic"/>
        <family val="2"/>
      </rPr>
      <t>1</t>
    </r>
  </si>
  <si>
    <t>Important Limitations and Assumptions:</t>
  </si>
  <si>
    <r>
      <rPr>
        <i/>
        <vertAlign val="superscript"/>
        <sz val="11"/>
        <rFont val="Malgun Gothic"/>
        <family val="2"/>
      </rPr>
      <t xml:space="preserve">3 </t>
    </r>
    <r>
      <rPr>
        <i/>
        <sz val="11"/>
        <rFont val="Malgun Gothic"/>
        <family val="2"/>
      </rPr>
      <t xml:space="preserve">Assumes that investors neither (i) made additional investments (other than pursuant to the dividend reinvestment plan, if applicable), nor (ii) redeemed any shares, after their initial investment.
</t>
    </r>
  </si>
  <si>
    <r>
      <t>Number of Shares Currently Outstanding</t>
    </r>
    <r>
      <rPr>
        <b/>
        <vertAlign val="superscript"/>
        <sz val="10"/>
        <color theme="1"/>
        <rFont val="Malgun Gothic"/>
        <family val="2"/>
      </rPr>
      <t>2,3</t>
    </r>
  </si>
  <si>
    <r>
      <t>Value of Shares Currently Outstanding</t>
    </r>
    <r>
      <rPr>
        <b/>
        <vertAlign val="superscript"/>
        <sz val="10"/>
        <color theme="1"/>
        <rFont val="Malgun Gothic"/>
        <family val="2"/>
      </rPr>
      <t>2,4</t>
    </r>
  </si>
  <si>
    <r>
      <rPr>
        <i/>
        <vertAlign val="superscript"/>
        <sz val="9.35"/>
        <rFont val="Malgun Gothic"/>
        <family val="2"/>
      </rPr>
      <t>2</t>
    </r>
    <r>
      <rPr>
        <i/>
        <sz val="11"/>
        <rFont val="Malgun Gothic"/>
        <family val="2"/>
      </rPr>
      <t xml:space="preserve"> Assumes that investors made no changes to their distribution election – receiving distributions in cash or reinvesting distributions pursuant to the dividend reinvestment plan – after their initial investment. 
</t>
    </r>
  </si>
  <si>
    <r>
      <rPr>
        <i/>
        <vertAlign val="superscript"/>
        <sz val="11"/>
        <rFont val="Malgun Gothic"/>
        <family val="2"/>
      </rPr>
      <t xml:space="preserve">4 </t>
    </r>
    <r>
      <rPr>
        <i/>
        <sz val="11"/>
        <rFont val="Malgun Gothic"/>
        <family val="2"/>
      </rPr>
      <t xml:space="preserve">Assumes that shares are still valued at $4.45 as of September 30, 2014 which equals the last NAV announced in December 2013.  Additionally, the above does not take into account sellling costs or sponsor disposition fees for selling the remaining assets, or debt prepayment penalties which could be required upon the prepayment of certain debt, or the impact of restrictions on a buyer assumption of our debt.
</t>
    </r>
  </si>
  <si>
    <r>
      <t>Value of Shares Currently Outstanding Plus Cumulative Distributions</t>
    </r>
    <r>
      <rPr>
        <b/>
        <vertAlign val="superscript"/>
        <sz val="10"/>
        <color theme="1"/>
        <rFont val="Malgun Gothic"/>
        <family val="2"/>
      </rPr>
      <t>3,4</t>
    </r>
  </si>
  <si>
    <t>Per Share</t>
  </si>
  <si>
    <t>Investment End Date (end-of-month date on or before 12/31/15)</t>
  </si>
  <si>
    <t>Return of Capital Percentage</t>
  </si>
  <si>
    <t>Return of Capital</t>
  </si>
  <si>
    <t>Year</t>
  </si>
  <si>
    <t>Cumulative
Return of Capital</t>
  </si>
  <si>
    <t>DRIP</t>
  </si>
  <si>
    <t>CASH</t>
  </si>
  <si>
    <t>Gain/(Loss)</t>
  </si>
  <si>
    <t>Cumulative DRIP</t>
  </si>
  <si>
    <t>Total Cash Distributions</t>
  </si>
  <si>
    <t xml:space="preserve">Cumulative
Return of Capital
</t>
  </si>
  <si>
    <t>Declaration Month</t>
  </si>
  <si>
    <t>Regular Distribution History</t>
  </si>
  <si>
    <t>Special Distribution History</t>
  </si>
  <si>
    <t>Tax Basis
Before DRIP</t>
  </si>
  <si>
    <t>Tax Basis
After DRIP</t>
  </si>
  <si>
    <t>Tax Basis
After DRIP
per Share</t>
  </si>
  <si>
    <t>Cumulative Return of Capital</t>
  </si>
  <si>
    <t>Investment End Date (12/31/17)</t>
  </si>
  <si>
    <t>Initial Investment</t>
  </si>
  <si>
    <t>Tax (Loss)</t>
  </si>
  <si>
    <t>Per Initial Share</t>
  </si>
  <si>
    <t>Input Your Investment Start Date</t>
  </si>
  <si>
    <t>Input Your Investment Amount</t>
  </si>
  <si>
    <t>KBS REIT I Hypothetical Return Calculator -- With Dividend Reinvestment Purchases (DRIP)</t>
  </si>
  <si>
    <r>
      <rPr>
        <i/>
        <vertAlign val="superscript"/>
        <sz val="11"/>
        <rFont val="Malgun Gothic"/>
        <family val="2"/>
      </rPr>
      <t xml:space="preserve">3 </t>
    </r>
    <r>
      <rPr>
        <i/>
        <sz val="11"/>
        <rFont val="Malgun Gothic"/>
        <family val="2"/>
      </rPr>
      <t xml:space="preserve">Assumes that investors neither (i) made additional investments (other than pursuant to the dividend reinvestment plan), nor (ii) redeemed any shares, after their initial investment.
</t>
    </r>
  </si>
  <si>
    <r>
      <rPr>
        <i/>
        <vertAlign val="superscript"/>
        <sz val="11"/>
        <rFont val="Malgun Gothic"/>
        <family val="2"/>
      </rPr>
      <t xml:space="preserve">4 </t>
    </r>
    <r>
      <rPr>
        <i/>
        <sz val="11"/>
        <rFont val="Malgun Gothic"/>
        <family val="2"/>
      </rPr>
      <t xml:space="preserve">The dividend reinvestment plan was shut off in April 2012 and all future distribution were paid to investors in cash.
</t>
    </r>
  </si>
  <si>
    <r>
      <t>Number of Shares Initially Acquired</t>
    </r>
    <r>
      <rPr>
        <b/>
        <vertAlign val="superscript"/>
        <sz val="11"/>
        <color theme="1"/>
        <rFont val="Malgun Gothic"/>
        <family val="2"/>
      </rPr>
      <t>1</t>
    </r>
  </si>
  <si>
    <r>
      <t>Total Shares Acquired</t>
    </r>
    <r>
      <rPr>
        <b/>
        <vertAlign val="superscript"/>
        <sz val="11"/>
        <color theme="1"/>
        <rFont val="Malgun Gothic"/>
        <family val="2"/>
      </rPr>
      <t>2,3</t>
    </r>
  </si>
  <si>
    <r>
      <t>Total Cash Distributions</t>
    </r>
    <r>
      <rPr>
        <b/>
        <vertAlign val="superscript"/>
        <sz val="11"/>
        <color theme="1"/>
        <rFont val="Malgun Gothic"/>
        <family val="2"/>
      </rPr>
      <t>4</t>
    </r>
  </si>
  <si>
    <r>
      <t>Tax Loss</t>
    </r>
    <r>
      <rPr>
        <b/>
        <vertAlign val="superscript"/>
        <sz val="11"/>
        <color theme="1"/>
        <rFont val="Malgun Gothic"/>
        <family val="2"/>
      </rPr>
      <t>5</t>
    </r>
  </si>
  <si>
    <r>
      <rPr>
        <i/>
        <vertAlign val="superscript"/>
        <sz val="11"/>
        <rFont val="Malgun Gothic"/>
        <family val="2"/>
      </rPr>
      <t xml:space="preserve">1 </t>
    </r>
    <r>
      <rPr>
        <i/>
        <sz val="11"/>
        <rFont val="Malgun Gothic"/>
        <family val="2"/>
      </rPr>
      <t>Assumes initial purchase price of $10.00 per share and does not take into account any discounts. Number of shares currently outstanding is calculated by adding number of shares initially acquired to the number of shares acquired through the reinvestment of distributions.</t>
    </r>
  </si>
  <si>
    <r>
      <rPr>
        <i/>
        <vertAlign val="superscript"/>
        <sz val="11"/>
        <rFont val="Malgun Gothic"/>
        <family val="2"/>
      </rPr>
      <t xml:space="preserve">2 </t>
    </r>
    <r>
      <rPr>
        <i/>
        <sz val="11"/>
        <rFont val="Malgun Gothic"/>
        <family val="2"/>
      </rPr>
      <t xml:space="preserve">Assumes that investors made no changes to their distribution election – reinvesting distributions pursuant to the dividend reinvestment plan – after their initial investment. 
</t>
    </r>
  </si>
  <si>
    <t>The KBS Real Estate Investment Trust (“KBS REIT I”) Hypothetical Return Calculator is designed as a tool to help shareholders calculate for tax purposes the cumulative return of capital from their KBS REIT I liquidated investment. The information provided from the use of the calculator is for illustrative purposes only. 
As required by the Internal Revenue Service, 1099-DIV forms will be mailed to shareholders no later than January 31, 2018. This form will contain tax information related to the shareholders KBS REIT I investment. KBS REIT I is not providing legal or tax advice and shareholders should contact their tax advisor regarding their specific KBS REIT I investment.</t>
  </si>
  <si>
    <r>
      <rPr>
        <i/>
        <vertAlign val="superscript"/>
        <sz val="11"/>
        <rFont val="Malgun Gothic"/>
        <family val="2"/>
      </rPr>
      <t xml:space="preserve">5 </t>
    </r>
    <r>
      <rPr>
        <i/>
        <sz val="11"/>
        <rFont val="Malgun Gothic"/>
        <family val="2"/>
      </rPr>
      <t xml:space="preserve">Tax loss per share is based on initial shares and DRIP shares acquired.
</t>
    </r>
  </si>
  <si>
    <t>Tax Basis</t>
  </si>
  <si>
    <t>Reinvested Capital</t>
  </si>
  <si>
    <r>
      <t>I</t>
    </r>
    <r>
      <rPr>
        <i/>
        <sz val="11"/>
        <rFont val="Calibri"/>
        <family val="2"/>
        <scheme val="minor"/>
      </rPr>
      <t>nput "Yes" or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</si>
</sst>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8" formatCode="&quot;$&quot;#,##0.00_);[Red]\(&quot;$&quot;#,##0.00\)"/>
    <numFmt numFmtId="44" formatCode="_(&quot;$&quot;* #,##0.00_);_(&quot;$&quot;* \(#,##0.00\);_(&quot;$&quot;* &quot;-&quot;??_);_(@_)"/>
    <numFmt numFmtId="43" formatCode="_(* #,##0.00_);_(* \(#,##0.00\);_(* &quot;-&quot;??_);_(@_)"/>
    <numFmt numFmtId="164" formatCode="_(* #,##0.00000_);_(* \(#,##0.00000\);_(* &quot;-&quot;??_);_(@_)"/>
    <numFmt numFmtId="165" formatCode="_(&quot;$&quot;* #,##0.00000_);_(&quot;$&quot;* \(#,##0.00000\);_(&quot;$&quot;* &quot;-&quot;??_);_(@_)"/>
    <numFmt numFmtId="166" formatCode="_(&quot;$&quot;* #,##0.000000_);_(&quot;$&quot;* \(#,##0.000000\);_(&quot;$&quot;* &quot;-&quot;??_);_(@_)"/>
    <numFmt numFmtId="167" formatCode="_(&quot;$&quot;* #,##0.00000000_);_(&quot;$&quot;* \(#,##0.00000000\);_(&quot;$&quot;* &quot;-&quot;??_);_(@_)"/>
    <numFmt numFmtId="168" formatCode="_(&quot;$&quot;* #,##0.0000_);_(&quot;$&quot;* \(#,##0.0000\);_(&quot;$&quot;* &quot;-&quot;??_);_(@_)"/>
    <numFmt numFmtId="169" formatCode="m/d/yy;@"/>
    <numFmt numFmtId="170" formatCode="_(&quot;$&quot;* #,##0.00000000_);_(&quot;$&quot;* \(#,##0.00000000\);_(&quot;$&quot;* &quot;-&quot;????????_);_(@_)"/>
    <numFmt numFmtId="171" formatCode="_(&quot;$&quot;* #,##0.000000000000_);_(&quot;$&quot;* \(#,##0.000000000000\);_(&quot;$&quot;* &quot;-&quot;??_);_(@_)"/>
    <numFmt numFmtId="172" formatCode="_(&quot;$&quot;* #,##0.0000000000_);_(&quot;$&quot;* \(#,##0.0000000000\);_(&quot;$&quot;* &quot;-&quot;?????_);_(@_)"/>
    <numFmt numFmtId="173" formatCode="_(* #,##0.0000_);_(* \(#,##0.0000\);_(* &quot;-&quot;??_);_(@_)"/>
    <numFmt numFmtId="174" formatCode="_(* #,##0.000000_);_(* \(#,##0.000000\);_(* &quot;-&quot;??_);_(@_)"/>
    <numFmt numFmtId="175" formatCode="_(&quot;$&quot;* #,##0.000000_);_(&quot;$&quot;* \(#,##0.000000\);_(&quot;$&quot;* &quot;-&quot;??????_);_(@_)"/>
    <numFmt numFmtId="176" formatCode="_(* #,##0.0000000_);_(* \(#,##0.0000000\);_(* &quot;-&quot;??_);_(@_)"/>
    <numFmt numFmtId="177" formatCode="_(&quot;$&quot;* #,##0.00000_);_(&quot;$&quot;* \(#,##0.00000\);_(&quot;$&quot;* &quot;-&quot;?????_);_(@_)"/>
    <numFmt numFmtId="178" formatCode="_(* #,##0.00000000_);_(* \(#,##0.00000000\);_(* &quot;-&quot;??_);_(@_)"/>
    <numFmt numFmtId="179" formatCode="_(* #,##0_);_(* \(#,##0\);_(* &quot;-&quot;??_);_(@_)"/>
    <numFmt numFmtId="180" formatCode="_(&quot;$&quot;* #,##0.0000_);_(&quot;$&quot;* \(#,##0.0000\);_(&quot;$&quot;* &quot;-&quot;????_);_(@_)"/>
    <numFmt numFmtId="181" formatCode="_(&quot;$&quot;* #,##0.000000000_);_(&quot;$&quot;* \(#,##0.000000000\);_(&quot;$&quot;* &quot;-&quot;??_);_(@_)"/>
    <numFmt numFmtId="182" formatCode="mm/dd/yy;@"/>
    <numFmt numFmtId="183" formatCode="_(* #,##0.000_);_(* \(#,##0.000\);_(* &quot;-&quot;??_);_(@_)"/>
    <numFmt numFmtId="184" formatCode="_(&quot;$&quot;* #,##0_);_(&quot;$&quot;* \(#,##0\);_(&quot;$&quot;* &quot;-&quot;??_);_(@_)"/>
    <numFmt numFmtId="185" formatCode="_(* #,##0.0_);_(* \(#,##0.0\);_(* &quot;-&quot;??_);_(@_)"/>
  </numFmts>
  <fonts count="47"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indexed="8"/>
      <name val="Calibri"/>
      <family val="2"/>
    </font>
    <font>
      <sz val="11"/>
      <color indexed="8"/>
      <name val="Calibri"/>
      <family val="2"/>
    </font>
    <font>
      <b/>
      <sz val="11"/>
      <name val="Calibri"/>
      <family val="2"/>
      <scheme val="minor"/>
    </font>
    <font>
      <b/>
      <sz val="11"/>
      <color indexed="63"/>
      <name val="Calibri"/>
      <family val="2"/>
    </font>
    <font>
      <sz val="11"/>
      <name val="Calibri"/>
      <family val="2"/>
    </font>
    <font>
      <sz val="11"/>
      <name val="Calibri"/>
      <family val="2"/>
      <scheme val="minor"/>
    </font>
    <font>
      <b/>
      <sz val="11"/>
      <color theme="0" tint="-0.499984740745262"/>
      <name val="Calibri"/>
      <family val="2"/>
      <scheme val="minor"/>
    </font>
    <font>
      <u/>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theme="1"/>
      <name val="Calibri"/>
      <family val="2"/>
      <scheme val="minor"/>
    </font>
    <font>
      <i/>
      <sz val="11"/>
      <color theme="1"/>
      <name val="Calibri"/>
      <family val="2"/>
      <scheme val="minor"/>
    </font>
    <font>
      <b/>
      <sz val="11"/>
      <color theme="1" tint="0.14999847407452621"/>
      <name val="Calibri"/>
      <family val="2"/>
      <scheme val="minor"/>
    </font>
    <font>
      <b/>
      <sz val="11"/>
      <color theme="1" tint="0.14999847407452621"/>
      <name val="Calibri"/>
      <family val="2"/>
    </font>
    <font>
      <sz val="11"/>
      <color theme="0"/>
      <name val="Calibri"/>
      <family val="2"/>
      <scheme val="minor"/>
    </font>
    <font>
      <sz val="11"/>
      <color theme="1"/>
      <name val="Malgun Gothic"/>
      <family val="2"/>
    </font>
    <font>
      <sz val="11"/>
      <name val="Malgun Gothic"/>
      <family val="2"/>
    </font>
    <font>
      <sz val="11"/>
      <color rgb="FF0000FF"/>
      <name val="Malgun Gothic"/>
      <family val="2"/>
    </font>
    <font>
      <b/>
      <sz val="11"/>
      <name val="Malgun Gothic"/>
      <family val="2"/>
    </font>
    <font>
      <i/>
      <sz val="11"/>
      <name val="Malgun Gothic"/>
      <family val="2"/>
    </font>
    <font>
      <i/>
      <vertAlign val="superscript"/>
      <sz val="11"/>
      <name val="Malgun Gothic"/>
      <family val="2"/>
    </font>
    <font>
      <b/>
      <sz val="11"/>
      <color rgb="FFFF0000"/>
      <name val="Malgun Gothic"/>
      <family val="2"/>
    </font>
    <font>
      <sz val="10"/>
      <name val="Malgun Gothic"/>
      <family val="2"/>
    </font>
    <font>
      <b/>
      <sz val="16"/>
      <color theme="1"/>
      <name val="Malgun Gothic"/>
      <family val="2"/>
    </font>
    <font>
      <b/>
      <sz val="14"/>
      <color theme="0"/>
      <name val="Malgun Gothic"/>
      <family val="2"/>
    </font>
    <font>
      <b/>
      <i/>
      <sz val="12"/>
      <color theme="1"/>
      <name val="Malgun Gothic"/>
      <family val="2"/>
    </font>
    <font>
      <b/>
      <i/>
      <sz val="11"/>
      <color theme="1"/>
      <name val="Malgun Gothic"/>
      <family val="2"/>
    </font>
    <font>
      <b/>
      <i/>
      <sz val="11"/>
      <color rgb="FFFF0000"/>
      <name val="Malgun Gothic"/>
      <family val="2"/>
    </font>
    <font>
      <b/>
      <sz val="10"/>
      <color theme="1"/>
      <name val="Malgun Gothic"/>
      <family val="2"/>
    </font>
    <font>
      <sz val="10"/>
      <color theme="1"/>
      <name val="Malgun Gothic"/>
      <family val="2"/>
    </font>
    <font>
      <b/>
      <vertAlign val="superscript"/>
      <sz val="10"/>
      <color theme="1"/>
      <name val="Malgun Gothic"/>
      <family val="2"/>
    </font>
    <font>
      <b/>
      <i/>
      <sz val="10"/>
      <name val="Malgun Gothic"/>
      <family val="2"/>
    </font>
    <font>
      <sz val="18"/>
      <name val="Malgun Gothic"/>
      <family val="2"/>
    </font>
    <font>
      <i/>
      <vertAlign val="superscript"/>
      <sz val="9.35"/>
      <name val="Malgun Gothic"/>
      <family val="2"/>
    </font>
    <font>
      <sz val="10"/>
      <color rgb="FF0070C0"/>
      <name val="Malgun Gothic"/>
      <family val="2"/>
    </font>
    <font>
      <i/>
      <sz val="11"/>
      <name val="Calibri"/>
      <family val="2"/>
      <scheme val="minor"/>
    </font>
    <font>
      <b/>
      <sz val="12"/>
      <color theme="1"/>
      <name val="Malgun Gothic"/>
      <family val="2"/>
    </font>
    <font>
      <b/>
      <sz val="11"/>
      <color theme="1"/>
      <name val="Malgun Gothic"/>
      <family val="2"/>
    </font>
    <font>
      <sz val="11"/>
      <color rgb="FF0070C0"/>
      <name val="Malgun Gothic"/>
      <family val="2"/>
    </font>
    <font>
      <b/>
      <vertAlign val="superscript"/>
      <sz val="11"/>
      <color theme="1"/>
      <name val="Malgun Gothic"/>
      <family val="2"/>
    </font>
    <font>
      <sz val="11"/>
      <color theme="0"/>
      <name val="Malgun Gothic"/>
      <family val="2"/>
    </font>
    <font>
      <sz val="11"/>
      <color rgb="FFFF0000"/>
      <name val="Malgun Gothic"/>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2" tint="-0.24994659260841701"/>
        <bgColor indexed="64"/>
      </patternFill>
    </fill>
    <fill>
      <patternFill patternType="solid">
        <fgColor theme="0" tint="-0.499984740745262"/>
        <bgColor indexed="64"/>
      </patternFill>
    </fill>
    <fill>
      <patternFill patternType="solid">
        <fgColor rgb="FFCCFFFF"/>
        <bgColor indexed="64"/>
      </patternFill>
    </fill>
    <fill>
      <patternFill patternType="solid">
        <fgColor rgb="FFCCFF99"/>
        <bgColor indexed="64"/>
      </patternFill>
    </fill>
    <fill>
      <patternFill patternType="solid">
        <fgColor theme="0" tint="-0.14999847407452621"/>
        <bgColor indexed="64"/>
      </patternFill>
    </fill>
    <fill>
      <patternFill patternType="solid">
        <fgColor rgb="FF005000"/>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6" fillId="4" borderId="4">
      <alignment horizontal="center" vertical="center" wrapText="1"/>
    </xf>
  </cellStyleXfs>
  <cellXfs count="220">
    <xf numFmtId="0" fontId="0" fillId="0" borderId="0" xfId="0"/>
    <xf numFmtId="14" fontId="0" fillId="0" borderId="0" xfId="0" applyNumberFormat="1"/>
    <xf numFmtId="44" fontId="0" fillId="0" borderId="0" xfId="2" applyFont="1"/>
    <xf numFmtId="164" fontId="8" fillId="0" borderId="3" xfId="1" applyNumberFormat="1" applyFont="1" applyBorder="1"/>
    <xf numFmtId="165" fontId="8" fillId="0" borderId="3" xfId="2" applyNumberFormat="1" applyFont="1" applyBorder="1"/>
    <xf numFmtId="44" fontId="8" fillId="0" borderId="3" xfId="2" applyFont="1" applyBorder="1"/>
    <xf numFmtId="164" fontId="8" fillId="0" borderId="3" xfId="1" applyNumberFormat="1" applyFont="1" applyFill="1" applyBorder="1"/>
    <xf numFmtId="166" fontId="9" fillId="0" borderId="3" xfId="2" applyNumberFormat="1" applyFont="1" applyFill="1" applyBorder="1"/>
    <xf numFmtId="165" fontId="8" fillId="0" borderId="3" xfId="0" applyNumberFormat="1" applyFont="1" applyFill="1" applyBorder="1"/>
    <xf numFmtId="44" fontId="8" fillId="0" borderId="3" xfId="2" applyFont="1" applyFill="1" applyBorder="1"/>
    <xf numFmtId="44" fontId="0" fillId="0" borderId="0" xfId="0" applyNumberFormat="1"/>
    <xf numFmtId="10" fontId="3" fillId="3" borderId="2" xfId="5" applyNumberFormat="1"/>
    <xf numFmtId="44" fontId="7" fillId="5" borderId="3" xfId="2" applyFont="1" applyFill="1" applyBorder="1" applyAlignment="1">
      <alignment horizontal="center" vertical="center" wrapText="1"/>
    </xf>
    <xf numFmtId="164" fontId="7" fillId="5" borderId="3" xfId="1" applyNumberFormat="1" applyFont="1" applyFill="1" applyBorder="1" applyAlignment="1">
      <alignment horizontal="center" vertical="center" wrapText="1"/>
    </xf>
    <xf numFmtId="165" fontId="7" fillId="5" borderId="3" xfId="2" applyNumberFormat="1" applyFont="1" applyFill="1" applyBorder="1" applyAlignment="1">
      <alignment horizontal="center" vertical="center" wrapText="1"/>
    </xf>
    <xf numFmtId="0" fontId="3" fillId="5" borderId="3" xfId="5" applyFill="1" applyBorder="1" applyAlignment="1">
      <alignment horizontal="center" vertical="center" wrapText="1"/>
    </xf>
    <xf numFmtId="164" fontId="3" fillId="5" borderId="3" xfId="5" applyNumberFormat="1" applyFill="1" applyBorder="1" applyAlignment="1">
      <alignment horizontal="center" vertical="center" wrapText="1"/>
    </xf>
    <xf numFmtId="0" fontId="4" fillId="5" borderId="3" xfId="0" applyFont="1" applyFill="1" applyBorder="1" applyAlignment="1">
      <alignment horizontal="center" vertical="center" wrapText="1"/>
    </xf>
    <xf numFmtId="44" fontId="5" fillId="0" borderId="3" xfId="2" applyFont="1" applyFill="1" applyBorder="1" applyAlignment="1">
      <alignment horizontal="center" vertical="center" wrapText="1"/>
    </xf>
    <xf numFmtId="0" fontId="0" fillId="0" borderId="0" xfId="0" applyFill="1"/>
    <xf numFmtId="10" fontId="3" fillId="3" borderId="2" xfId="3" applyNumberFormat="1" applyFont="1" applyFill="1" applyBorder="1"/>
    <xf numFmtId="14" fontId="10" fillId="5" borderId="3" xfId="5" applyNumberFormat="1" applyFont="1" applyFill="1" applyBorder="1" applyAlignment="1">
      <alignment horizontal="center" vertical="center" wrapText="1"/>
    </xf>
    <xf numFmtId="44" fontId="8" fillId="0" borderId="3" xfId="2" applyNumberFormat="1" applyFont="1" applyBorder="1"/>
    <xf numFmtId="0" fontId="11" fillId="0" borderId="0" xfId="0" applyFont="1"/>
    <xf numFmtId="17" fontId="9" fillId="0" borderId="0" xfId="0" applyNumberFormat="1" applyFont="1" applyBorder="1" applyAlignment="1">
      <alignment horizontal="left"/>
    </xf>
    <xf numFmtId="167" fontId="8" fillId="0" borderId="0" xfId="2" applyNumberFormat="1" applyFont="1" applyBorder="1"/>
    <xf numFmtId="167" fontId="9" fillId="0" borderId="0" xfId="2" applyNumberFormat="1" applyFont="1" applyFill="1" applyBorder="1"/>
    <xf numFmtId="0" fontId="9" fillId="0" borderId="3" xfId="0" applyFont="1" applyBorder="1" applyAlignment="1">
      <alignment horizontal="center"/>
    </xf>
    <xf numFmtId="0" fontId="8" fillId="0" borderId="3" xfId="0" applyFont="1" applyBorder="1" applyAlignment="1">
      <alignment horizontal="center"/>
    </xf>
    <xf numFmtId="167" fontId="8" fillId="0" borderId="3" xfId="2" applyNumberFormat="1" applyFont="1" applyBorder="1"/>
    <xf numFmtId="0" fontId="15" fillId="0" borderId="0" xfId="0" applyFont="1"/>
    <xf numFmtId="0" fontId="11" fillId="0" borderId="0" xfId="0" applyFont="1" applyAlignment="1">
      <alignment horizontal="center"/>
    </xf>
    <xf numFmtId="0" fontId="15" fillId="0" borderId="0" xfId="0" applyFont="1" applyAlignment="1">
      <alignment horizontal="left"/>
    </xf>
    <xf numFmtId="0" fontId="11"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43" fontId="0" fillId="0" borderId="0" xfId="1" applyFont="1"/>
    <xf numFmtId="8" fontId="8" fillId="0" borderId="11" xfId="2" applyNumberFormat="1" applyFont="1" applyBorder="1"/>
    <xf numFmtId="8" fontId="8" fillId="0" borderId="11" xfId="2" applyNumberFormat="1" applyFont="1" applyBorder="1" applyAlignment="1">
      <alignment horizontal="center"/>
    </xf>
    <xf numFmtId="170" fontId="0" fillId="0" borderId="0" xfId="0" applyNumberFormat="1"/>
    <xf numFmtId="169" fontId="0" fillId="0" borderId="0" xfId="0" applyNumberFormat="1"/>
    <xf numFmtId="168" fontId="8" fillId="0" borderId="3" xfId="2" applyNumberFormat="1" applyFont="1" applyFill="1" applyBorder="1"/>
    <xf numFmtId="14" fontId="0" fillId="0" borderId="0" xfId="0" applyNumberFormat="1"/>
    <xf numFmtId="0" fontId="15" fillId="0" borderId="0" xfId="0" applyFont="1"/>
    <xf numFmtId="14" fontId="16" fillId="0" borderId="0" xfId="0" applyNumberFormat="1" applyFont="1"/>
    <xf numFmtId="10" fontId="1" fillId="0" borderId="16" xfId="3" applyNumberFormat="1" applyFont="1" applyBorder="1"/>
    <xf numFmtId="10" fontId="1" fillId="0" borderId="18" xfId="3" applyNumberFormat="1" applyFont="1" applyBorder="1"/>
    <xf numFmtId="0" fontId="14" fillId="0" borderId="3" xfId="5" applyFont="1" applyFill="1" applyBorder="1" applyAlignment="1">
      <alignment horizontal="center" vertical="center" wrapText="1"/>
    </xf>
    <xf numFmtId="171" fontId="0" fillId="0" borderId="0" xfId="0" applyNumberFormat="1"/>
    <xf numFmtId="172" fontId="0" fillId="0" borderId="0" xfId="0" applyNumberFormat="1"/>
    <xf numFmtId="0" fontId="17" fillId="0" borderId="10" xfId="5" applyFont="1" applyFill="1" applyBorder="1" applyAlignment="1">
      <alignment horizontal="center" vertical="center" wrapText="1"/>
    </xf>
    <xf numFmtId="44" fontId="18" fillId="0" borderId="10" xfId="2" applyFont="1" applyFill="1" applyBorder="1" applyAlignment="1">
      <alignment horizontal="center" vertical="center" wrapText="1"/>
    </xf>
    <xf numFmtId="164" fontId="18" fillId="0" borderId="12" xfId="1" applyNumberFormat="1" applyFont="1" applyFill="1" applyBorder="1" applyAlignment="1">
      <alignment horizontal="center" vertical="center" wrapText="1"/>
    </xf>
    <xf numFmtId="165" fontId="18" fillId="0" borderId="12" xfId="2" applyNumberFormat="1" applyFont="1" applyFill="1" applyBorder="1" applyAlignment="1">
      <alignment horizontal="center" vertical="center" wrapText="1"/>
    </xf>
    <xf numFmtId="0" fontId="17" fillId="0" borderId="12" xfId="5" applyFont="1" applyFill="1" applyBorder="1" applyAlignment="1">
      <alignment horizontal="center" vertical="center" wrapText="1"/>
    </xf>
    <xf numFmtId="164" fontId="17" fillId="0" borderId="12" xfId="5" applyNumberFormat="1" applyFont="1" applyFill="1" applyBorder="1" applyAlignment="1">
      <alignment horizontal="center" vertical="center" wrapText="1"/>
    </xf>
    <xf numFmtId="164" fontId="17" fillId="0" borderId="20" xfId="5"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14" fontId="0" fillId="0" borderId="0" xfId="0" applyNumberFormat="1" applyFill="1"/>
    <xf numFmtId="0" fontId="19" fillId="0" borderId="0" xfId="0" applyFont="1"/>
    <xf numFmtId="43" fontId="0" fillId="0" borderId="0" xfId="0" applyNumberFormat="1"/>
    <xf numFmtId="173" fontId="0" fillId="0" borderId="0" xfId="1" applyNumberFormat="1" applyFont="1"/>
    <xf numFmtId="173" fontId="0" fillId="0" borderId="0" xfId="0" quotePrefix="1" applyNumberFormat="1" applyFill="1"/>
    <xf numFmtId="175" fontId="0" fillId="0" borderId="0" xfId="0" applyNumberFormat="1"/>
    <xf numFmtId="164" fontId="0" fillId="0" borderId="0" xfId="1" applyNumberFormat="1" applyFont="1"/>
    <xf numFmtId="174" fontId="0" fillId="0" borderId="0" xfId="1" applyNumberFormat="1" applyFont="1"/>
    <xf numFmtId="176" fontId="0" fillId="0" borderId="0" xfId="1" applyNumberFormat="1" applyFont="1"/>
    <xf numFmtId="0" fontId="0" fillId="0" borderId="0" xfId="0" quotePrefix="1"/>
    <xf numFmtId="176" fontId="11" fillId="0" borderId="0" xfId="1" applyNumberFormat="1" applyFont="1"/>
    <xf numFmtId="165" fontId="0" fillId="0" borderId="0" xfId="0" applyNumberFormat="1"/>
    <xf numFmtId="178" fontId="0" fillId="0" borderId="0" xfId="1" applyNumberFormat="1" applyFont="1"/>
    <xf numFmtId="177" fontId="0" fillId="0" borderId="0" xfId="0" applyNumberFormat="1"/>
    <xf numFmtId="0" fontId="20" fillId="0" borderId="0" xfId="0" applyFont="1"/>
    <xf numFmtId="0" fontId="21" fillId="0" borderId="0" xfId="0" applyFont="1"/>
    <xf numFmtId="0" fontId="22" fillId="0" borderId="0" xfId="0" applyFont="1"/>
    <xf numFmtId="10" fontId="22" fillId="0" borderId="0" xfId="3" applyNumberFormat="1" applyFont="1"/>
    <xf numFmtId="10" fontId="20" fillId="0" borderId="0" xfId="3" applyNumberFormat="1" applyFont="1"/>
    <xf numFmtId="0" fontId="23" fillId="0" borderId="0" xfId="0" applyFont="1" applyFill="1" applyBorder="1"/>
    <xf numFmtId="0" fontId="24" fillId="0" borderId="0" xfId="0" applyFont="1"/>
    <xf numFmtId="0" fontId="26" fillId="0" borderId="0" xfId="0" applyFont="1" applyFill="1" applyBorder="1"/>
    <xf numFmtId="43" fontId="21" fillId="0" borderId="0" xfId="1" applyFont="1"/>
    <xf numFmtId="0" fontId="21" fillId="0" borderId="0" xfId="0" applyFont="1" applyFill="1" applyBorder="1"/>
    <xf numFmtId="1" fontId="21" fillId="0" borderId="0" xfId="0" applyNumberFormat="1" applyFont="1"/>
    <xf numFmtId="43" fontId="21" fillId="0" borderId="0" xfId="0" applyNumberFormat="1" applyFont="1"/>
    <xf numFmtId="1" fontId="27" fillId="0" borderId="0" xfId="0" applyNumberFormat="1" applyFont="1"/>
    <xf numFmtId="173" fontId="9" fillId="0" borderId="0" xfId="1" applyNumberFormat="1" applyFont="1"/>
    <xf numFmtId="0" fontId="23" fillId="0" borderId="25" xfId="0" applyFont="1" applyFill="1" applyBorder="1"/>
    <xf numFmtId="44" fontId="21" fillId="8" borderId="21" xfId="4" applyNumberFormat="1" applyFont="1" applyFill="1" applyBorder="1" applyAlignment="1">
      <alignment horizontal="center"/>
    </xf>
    <xf numFmtId="0" fontId="23" fillId="0" borderId="22" xfId="0" applyFont="1" applyFill="1" applyBorder="1"/>
    <xf numFmtId="44" fontId="21" fillId="0" borderId="22" xfId="2" applyFont="1" applyFill="1" applyBorder="1" applyAlignment="1">
      <alignment horizontal="right"/>
    </xf>
    <xf numFmtId="0" fontId="33" fillId="0" borderId="23" xfId="0" applyFont="1" applyBorder="1"/>
    <xf numFmtId="0" fontId="33" fillId="0" borderId="15" xfId="0" applyFont="1" applyBorder="1"/>
    <xf numFmtId="44" fontId="34" fillId="8" borderId="16" xfId="2" applyNumberFormat="1" applyFont="1" applyFill="1" applyBorder="1" applyAlignment="1" applyProtection="1">
      <alignment horizontal="right" indent="1"/>
      <protection locked="0"/>
    </xf>
    <xf numFmtId="0" fontId="33" fillId="0" borderId="17" xfId="0" applyFont="1" applyBorder="1"/>
    <xf numFmtId="44" fontId="27" fillId="8" borderId="18" xfId="4" applyNumberFormat="1" applyFont="1" applyFill="1" applyBorder="1" applyAlignment="1">
      <alignment horizontal="center"/>
    </xf>
    <xf numFmtId="43" fontId="34" fillId="0" borderId="16" xfId="1" applyNumberFormat="1" applyFont="1" applyBorder="1" applyAlignment="1">
      <alignment horizontal="right"/>
    </xf>
    <xf numFmtId="43" fontId="34" fillId="0" borderId="16" xfId="1" applyNumberFormat="1" applyFont="1" applyFill="1" applyBorder="1" applyAlignment="1">
      <alignment horizontal="right"/>
    </xf>
    <xf numFmtId="44" fontId="34" fillId="0" borderId="16" xfId="2" applyNumberFormat="1" applyFont="1" applyFill="1" applyBorder="1" applyAlignment="1">
      <alignment horizontal="right" indent="1"/>
    </xf>
    <xf numFmtId="0" fontId="33" fillId="0" borderId="15" xfId="0" applyFont="1" applyBorder="1" applyAlignment="1">
      <alignment wrapText="1"/>
    </xf>
    <xf numFmtId="44" fontId="34" fillId="0" borderId="16" xfId="0" applyNumberFormat="1" applyFont="1" applyBorder="1" applyAlignment="1">
      <alignment horizontal="right" indent="1"/>
    </xf>
    <xf numFmtId="10" fontId="34" fillId="0" borderId="16" xfId="3" applyNumberFormat="1" applyFont="1" applyBorder="1" applyAlignment="1">
      <alignment horizontal="right"/>
    </xf>
    <xf numFmtId="0" fontId="33" fillId="0" borderId="17" xfId="0" applyFont="1" applyBorder="1" applyAlignment="1">
      <alignment wrapText="1"/>
    </xf>
    <xf numFmtId="10" fontId="34" fillId="0" borderId="18" xfId="3" applyNumberFormat="1" applyFont="1" applyBorder="1" applyAlignment="1">
      <alignment horizontal="right"/>
    </xf>
    <xf numFmtId="0" fontId="37" fillId="0" borderId="0" xfId="0" applyFont="1"/>
    <xf numFmtId="43" fontId="22" fillId="0" borderId="0" xfId="0" applyNumberFormat="1" applyFont="1"/>
    <xf numFmtId="179" fontId="0" fillId="0" borderId="0" xfId="1" applyNumberFormat="1" applyFont="1"/>
    <xf numFmtId="181" fontId="0" fillId="0" borderId="0" xfId="0" applyNumberFormat="1"/>
    <xf numFmtId="43" fontId="0" fillId="0" borderId="0" xfId="1" applyFont="1" applyFill="1"/>
    <xf numFmtId="180" fontId="0" fillId="0" borderId="0" xfId="0" applyNumberFormat="1"/>
    <xf numFmtId="173" fontId="22" fillId="0" borderId="0" xfId="1" applyNumberFormat="1" applyFont="1" applyFill="1"/>
    <xf numFmtId="0" fontId="31" fillId="0" borderId="0" xfId="0" applyFont="1" applyBorder="1" applyAlignment="1">
      <alignment vertical="center" wrapText="1"/>
    </xf>
    <xf numFmtId="0" fontId="30" fillId="0" borderId="0" xfId="0" applyFont="1" applyBorder="1" applyAlignment="1">
      <alignment vertical="center" wrapText="1"/>
    </xf>
    <xf numFmtId="0" fontId="29" fillId="9" borderId="4" xfId="0" applyFont="1" applyFill="1" applyBorder="1" applyAlignment="1">
      <alignment horizontal="center" vertical="center"/>
    </xf>
    <xf numFmtId="0" fontId="29" fillId="9" borderId="26" xfId="0" applyFont="1" applyFill="1" applyBorder="1" applyAlignment="1">
      <alignment horizontal="center" vertical="center"/>
    </xf>
    <xf numFmtId="14" fontId="27" fillId="8" borderId="24" xfId="4" applyNumberFormat="1" applyFont="1" applyFill="1" applyBorder="1" applyAlignment="1">
      <alignment horizontal="right"/>
    </xf>
    <xf numFmtId="14" fontId="27" fillId="8" borderId="16" xfId="4" applyNumberFormat="1" applyFont="1" applyFill="1" applyBorder="1" applyAlignment="1">
      <alignment horizontal="right"/>
    </xf>
    <xf numFmtId="44" fontId="21" fillId="0" borderId="0" xfId="0" applyNumberFormat="1" applyFont="1" applyFill="1"/>
    <xf numFmtId="0" fontId="9" fillId="0" borderId="3" xfId="0" applyFont="1" applyFill="1" applyBorder="1" applyAlignment="1">
      <alignment horizontal="center"/>
    </xf>
    <xf numFmtId="0" fontId="8" fillId="0" borderId="3" xfId="0" applyFont="1" applyFill="1" applyBorder="1" applyAlignment="1">
      <alignment horizontal="center"/>
    </xf>
    <xf numFmtId="167" fontId="8" fillId="0" borderId="3" xfId="2" applyNumberFormat="1" applyFont="1" applyFill="1" applyBorder="1"/>
    <xf numFmtId="8" fontId="8" fillId="0" borderId="11" xfId="2" applyNumberFormat="1" applyFont="1" applyFill="1" applyBorder="1" applyAlignment="1">
      <alignment horizontal="center"/>
    </xf>
    <xf numFmtId="8" fontId="8" fillId="0" borderId="11" xfId="2" applyNumberFormat="1" applyFont="1" applyFill="1" applyBorder="1"/>
    <xf numFmtId="165" fontId="8" fillId="0" borderId="3" xfId="2" applyNumberFormat="1" applyFont="1" applyFill="1" applyBorder="1"/>
    <xf numFmtId="44" fontId="8" fillId="0" borderId="3" xfId="2" applyNumberFormat="1" applyFont="1" applyFill="1" applyBorder="1"/>
    <xf numFmtId="170" fontId="9" fillId="0" borderId="0" xfId="0" applyNumberFormat="1" applyFont="1"/>
    <xf numFmtId="0" fontId="9" fillId="0" borderId="0" xfId="0" applyFont="1"/>
    <xf numFmtId="44" fontId="9" fillId="0" borderId="0" xfId="0" applyNumberFormat="1" applyFont="1"/>
    <xf numFmtId="10" fontId="0" fillId="0" borderId="0" xfId="1" applyNumberFormat="1" applyFont="1"/>
    <xf numFmtId="2" fontId="0" fillId="0" borderId="0" xfId="0" applyNumberFormat="1"/>
    <xf numFmtId="10" fontId="0" fillId="0" borderId="0" xfId="3" applyNumberFormat="1" applyFont="1"/>
    <xf numFmtId="168" fontId="0" fillId="0" borderId="0" xfId="0" applyNumberFormat="1"/>
    <xf numFmtId="164" fontId="17" fillId="0" borderId="29" xfId="5"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xf>
    <xf numFmtId="9" fontId="0" fillId="0" borderId="3" xfId="3" applyFont="1" applyBorder="1"/>
    <xf numFmtId="168" fontId="0" fillId="0" borderId="3" xfId="0" applyNumberFormat="1" applyBorder="1"/>
    <xf numFmtId="44" fontId="5" fillId="0" borderId="30" xfId="2" applyFont="1" applyFill="1" applyBorder="1" applyAlignment="1">
      <alignment horizontal="center" vertical="center" wrapText="1"/>
    </xf>
    <xf numFmtId="0" fontId="0" fillId="0" borderId="3" xfId="0" applyBorder="1"/>
    <xf numFmtId="0" fontId="18" fillId="0" borderId="22" xfId="0" applyFont="1" applyFill="1" applyBorder="1" applyAlignment="1">
      <alignment horizontal="center" vertical="center" wrapText="1"/>
    </xf>
    <xf numFmtId="0" fontId="0" fillId="0" borderId="0" xfId="0" applyBorder="1"/>
    <xf numFmtId="44" fontId="0" fillId="0" borderId="3" xfId="0" applyNumberFormat="1" applyBorder="1"/>
    <xf numFmtId="174" fontId="0" fillId="0" borderId="0" xfId="0" applyNumberFormat="1"/>
    <xf numFmtId="182" fontId="9" fillId="0" borderId="3" xfId="0" applyNumberFormat="1" applyFont="1" applyBorder="1" applyAlignment="1">
      <alignment horizontal="center"/>
    </xf>
    <xf numFmtId="182" fontId="9" fillId="0" borderId="3" xfId="0" applyNumberFormat="1" applyFont="1" applyFill="1" applyBorder="1" applyAlignment="1">
      <alignment horizontal="center"/>
    </xf>
    <xf numFmtId="164" fontId="0" fillId="0" borderId="3" xfId="1" applyNumberFormat="1" applyFont="1" applyBorder="1"/>
    <xf numFmtId="173" fontId="0" fillId="0" borderId="3" xfId="1" applyNumberFormat="1" applyFont="1" applyBorder="1"/>
    <xf numFmtId="0" fontId="0" fillId="0" borderId="28" xfId="0" applyBorder="1"/>
    <xf numFmtId="168" fontId="0" fillId="0" borderId="28" xfId="0" applyNumberFormat="1" applyFill="1" applyBorder="1"/>
    <xf numFmtId="14" fontId="39" fillId="8" borderId="24" xfId="4" applyNumberFormat="1" applyFont="1" applyFill="1" applyBorder="1" applyAlignment="1">
      <alignment horizontal="right"/>
    </xf>
    <xf numFmtId="183" fontId="0" fillId="0" borderId="0" xfId="1" applyNumberFormat="1" applyFont="1"/>
    <xf numFmtId="168" fontId="0" fillId="0" borderId="12" xfId="0" applyNumberFormat="1" applyFill="1" applyBorder="1"/>
    <xf numFmtId="180" fontId="0" fillId="0" borderId="0" xfId="0" applyNumberFormat="1" applyBorder="1"/>
    <xf numFmtId="44" fontId="20" fillId="0" borderId="0" xfId="3" applyNumberFormat="1" applyFont="1"/>
    <xf numFmtId="44" fontId="21" fillId="0" borderId="0" xfId="0" applyNumberFormat="1" applyFont="1"/>
    <xf numFmtId="173" fontId="0" fillId="0" borderId="12" xfId="1" applyNumberFormat="1" applyFont="1" applyFill="1" applyBorder="1"/>
    <xf numFmtId="183" fontId="0" fillId="0" borderId="0" xfId="0" applyNumberFormat="1"/>
    <xf numFmtId="174" fontId="0" fillId="0" borderId="0" xfId="1" applyNumberFormat="1" applyFont="1" applyAlignment="1">
      <alignment horizontal="left"/>
    </xf>
    <xf numFmtId="10" fontId="0" fillId="0" borderId="0" xfId="3" applyNumberFormat="1" applyFont="1" applyFill="1"/>
    <xf numFmtId="184" fontId="20" fillId="0" borderId="0" xfId="0" applyNumberFormat="1" applyFont="1"/>
    <xf numFmtId="184" fontId="39" fillId="8" borderId="16" xfId="2" applyNumberFormat="1" applyFont="1" applyFill="1" applyBorder="1" applyAlignment="1" applyProtection="1">
      <alignment horizontal="right" indent="1"/>
      <protection locked="0"/>
    </xf>
    <xf numFmtId="0" fontId="29" fillId="9" borderId="26" xfId="0" applyFont="1" applyFill="1" applyBorder="1" applyAlignment="1">
      <alignment horizontal="center" vertical="center" wrapText="1"/>
    </xf>
    <xf numFmtId="0" fontId="40" fillId="0" borderId="0" xfId="0" applyFont="1"/>
    <xf numFmtId="0" fontId="42" fillId="0" borderId="23" xfId="0" applyFont="1" applyBorder="1"/>
    <xf numFmtId="14" fontId="43" fillId="8" borderId="24" xfId="4" applyNumberFormat="1" applyFont="1" applyFill="1" applyBorder="1" applyAlignment="1">
      <alignment horizontal="right"/>
    </xf>
    <xf numFmtId="0" fontId="42" fillId="0" borderId="15" xfId="0" applyFont="1" applyBorder="1"/>
    <xf numFmtId="14" fontId="21" fillId="10" borderId="16" xfId="4" applyNumberFormat="1" applyFont="1" applyFill="1" applyBorder="1" applyAlignment="1">
      <alignment horizontal="right"/>
    </xf>
    <xf numFmtId="184" fontId="43" fillId="8" borderId="16" xfId="2" applyNumberFormat="1" applyFont="1" applyFill="1" applyBorder="1" applyAlignment="1" applyProtection="1">
      <alignment horizontal="right" indent="1"/>
      <protection locked="0"/>
    </xf>
    <xf numFmtId="43" fontId="20" fillId="0" borderId="16" xfId="1" applyNumberFormat="1" applyFont="1" applyBorder="1" applyAlignment="1">
      <alignment horizontal="right"/>
    </xf>
    <xf numFmtId="43" fontId="20" fillId="0" borderId="16" xfId="1" applyNumberFormat="1" applyFont="1" applyFill="1" applyBorder="1" applyAlignment="1">
      <alignment horizontal="right"/>
    </xf>
    <xf numFmtId="44" fontId="20" fillId="0" borderId="16" xfId="2" applyNumberFormat="1" applyFont="1" applyFill="1" applyBorder="1" applyAlignment="1">
      <alignment horizontal="right" indent="1"/>
    </xf>
    <xf numFmtId="0" fontId="42" fillId="0" borderId="15" xfId="0" applyFont="1" applyBorder="1" applyAlignment="1">
      <alignment wrapText="1"/>
    </xf>
    <xf numFmtId="44" fontId="43" fillId="8" borderId="21" xfId="4" applyNumberFormat="1" applyFont="1" applyFill="1" applyBorder="1" applyAlignment="1">
      <alignment horizontal="center"/>
    </xf>
    <xf numFmtId="44" fontId="21" fillId="0" borderId="22" xfId="2" applyFont="1" applyFill="1" applyBorder="1" applyAlignment="1">
      <alignment horizontal="center"/>
    </xf>
    <xf numFmtId="43" fontId="20" fillId="0" borderId="0" xfId="0" applyNumberFormat="1" applyFont="1"/>
    <xf numFmtId="0" fontId="45" fillId="0" borderId="0" xfId="0" applyFont="1"/>
    <xf numFmtId="185" fontId="20" fillId="0" borderId="0" xfId="1" applyNumberFormat="1" applyFont="1"/>
    <xf numFmtId="182" fontId="9" fillId="11" borderId="3" xfId="0" applyNumberFormat="1" applyFont="1" applyFill="1" applyBorder="1" applyAlignment="1">
      <alignment horizontal="center"/>
    </xf>
    <xf numFmtId="0" fontId="9" fillId="11" borderId="3" xfId="0" applyFont="1" applyFill="1" applyBorder="1" applyAlignment="1">
      <alignment horizontal="center"/>
    </xf>
    <xf numFmtId="0" fontId="8" fillId="11" borderId="3" xfId="0" applyFont="1" applyFill="1" applyBorder="1" applyAlignment="1">
      <alignment horizontal="center"/>
    </xf>
    <xf numFmtId="167" fontId="8" fillId="11" borderId="3" xfId="2" applyNumberFormat="1" applyFont="1" applyFill="1" applyBorder="1"/>
    <xf numFmtId="8" fontId="8" fillId="11" borderId="11" xfId="2" applyNumberFormat="1" applyFont="1" applyFill="1" applyBorder="1" applyAlignment="1">
      <alignment horizontal="center"/>
    </xf>
    <xf numFmtId="8" fontId="8" fillId="11" borderId="11" xfId="2" applyNumberFormat="1" applyFont="1" applyFill="1" applyBorder="1"/>
    <xf numFmtId="164" fontId="8" fillId="11" borderId="3" xfId="1" applyNumberFormat="1" applyFont="1" applyFill="1" applyBorder="1"/>
    <xf numFmtId="166" fontId="9" fillId="11" borderId="3" xfId="2" applyNumberFormat="1" applyFont="1" applyFill="1" applyBorder="1"/>
    <xf numFmtId="165" fontId="8" fillId="11" borderId="3" xfId="0" applyNumberFormat="1" applyFont="1" applyFill="1" applyBorder="1"/>
    <xf numFmtId="165" fontId="8" fillId="11" borderId="3" xfId="2" applyNumberFormat="1" applyFont="1" applyFill="1" applyBorder="1"/>
    <xf numFmtId="44" fontId="8" fillId="11" borderId="3" xfId="2" applyFont="1" applyFill="1" applyBorder="1"/>
    <xf numFmtId="168" fontId="8" fillId="11" borderId="3" xfId="2" applyNumberFormat="1" applyFont="1" applyFill="1" applyBorder="1"/>
    <xf numFmtId="44" fontId="8" fillId="11" borderId="3" xfId="2" applyNumberFormat="1" applyFont="1" applyFill="1" applyBorder="1"/>
    <xf numFmtId="44" fontId="5" fillId="11" borderId="3" xfId="2" applyFont="1" applyFill="1" applyBorder="1" applyAlignment="1">
      <alignment horizontal="center" vertical="center" wrapText="1"/>
    </xf>
    <xf numFmtId="164" fontId="0" fillId="11" borderId="0" xfId="1" applyNumberFormat="1" applyFont="1" applyFill="1"/>
    <xf numFmtId="9" fontId="0" fillId="11" borderId="3" xfId="3" applyFont="1" applyFill="1" applyBorder="1"/>
    <xf numFmtId="168" fontId="0" fillId="11" borderId="3" xfId="0" applyNumberFormat="1" applyFill="1" applyBorder="1"/>
    <xf numFmtId="0" fontId="0" fillId="11" borderId="0" xfId="0" applyFill="1"/>
    <xf numFmtId="164" fontId="0" fillId="11" borderId="3" xfId="1" applyNumberFormat="1" applyFont="1" applyFill="1" applyBorder="1"/>
    <xf numFmtId="173" fontId="0" fillId="11" borderId="3" xfId="1" applyNumberFormat="1" applyFont="1" applyFill="1" applyBorder="1"/>
    <xf numFmtId="177" fontId="0" fillId="11" borderId="0" xfId="0" applyNumberFormat="1" applyFill="1"/>
    <xf numFmtId="180" fontId="0" fillId="11" borderId="0" xfId="0" applyNumberFormat="1" applyFill="1"/>
    <xf numFmtId="0" fontId="46" fillId="0" borderId="0" xfId="0" applyFont="1"/>
    <xf numFmtId="179" fontId="20" fillId="0" borderId="0" xfId="1" applyNumberFormat="1" applyFont="1"/>
    <xf numFmtId="0" fontId="11" fillId="0" borderId="0" xfId="0" applyFont="1" applyAlignment="1">
      <alignment horizontal="center"/>
    </xf>
    <xf numFmtId="0" fontId="6" fillId="7" borderId="5" xfId="6" applyFill="1" applyBorder="1" applyAlignment="1">
      <alignment horizontal="center" vertical="center" wrapText="1"/>
    </xf>
    <xf numFmtId="0" fontId="6" fillId="7" borderId="6" xfId="6" applyFill="1" applyBorder="1" applyAlignment="1">
      <alignment horizontal="center" vertical="center" wrapText="1"/>
    </xf>
    <xf numFmtId="0" fontId="6" fillId="7" borderId="7" xfId="6" applyFill="1" applyBorder="1" applyAlignment="1">
      <alignment horizontal="center" vertical="center" wrapText="1"/>
    </xf>
    <xf numFmtId="0" fontId="6" fillId="6" borderId="5" xfId="6" applyFill="1" applyBorder="1" applyAlignment="1">
      <alignment horizontal="center" vertical="center" wrapText="1"/>
    </xf>
    <xf numFmtId="0" fontId="6" fillId="6" borderId="6" xfId="6" applyFill="1" applyBorder="1" applyAlignment="1">
      <alignment horizontal="center" vertical="center" wrapText="1"/>
    </xf>
    <xf numFmtId="0" fontId="6" fillId="6" borderId="7" xfId="6" applyFill="1" applyBorder="1" applyAlignment="1">
      <alignment horizontal="center" vertical="center" wrapText="1"/>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32" fillId="0" borderId="28" xfId="0" applyFont="1" applyFill="1" applyBorder="1" applyAlignment="1">
      <alignment horizontal="center" vertical="center"/>
    </xf>
    <xf numFmtId="0" fontId="24" fillId="0" borderId="0" xfId="0" applyFont="1" applyFill="1" applyBorder="1" applyAlignment="1">
      <alignment horizontal="left" vertical="top" wrapText="1"/>
    </xf>
    <xf numFmtId="0" fontId="29" fillId="9" borderId="13" xfId="0" applyFont="1" applyFill="1" applyBorder="1" applyAlignment="1">
      <alignment horizontal="center" vertical="center"/>
    </xf>
    <xf numFmtId="0" fontId="29" fillId="9" borderId="14"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19" xfId="0" applyFont="1" applyFill="1" applyBorder="1" applyAlignment="1">
      <alignment horizontal="center" vertical="center"/>
    </xf>
    <xf numFmtId="0" fontId="41" fillId="0" borderId="5" xfId="0" applyFont="1" applyBorder="1" applyAlignment="1">
      <alignment horizontal="center" vertical="center"/>
    </xf>
    <xf numFmtId="0" fontId="41" fillId="0" borderId="7" xfId="0" applyFont="1" applyBorder="1" applyAlignment="1">
      <alignment horizontal="center" vertical="center"/>
    </xf>
    <xf numFmtId="0" fontId="20" fillId="0" borderId="0" xfId="0" applyFont="1" applyAlignment="1">
      <alignment horizontal="left" wrapText="1"/>
    </xf>
    <xf numFmtId="0" fontId="24" fillId="0" borderId="0" xfId="0" applyNumberFormat="1" applyFont="1" applyFill="1" applyBorder="1" applyAlignment="1">
      <alignment horizontal="left" vertical="top" wrapText="1"/>
    </xf>
  </cellXfs>
  <cellStyles count="7">
    <cellStyle name="Bordered Table Header" xfId="6"/>
    <cellStyle name="Comma" xfId="1" builtinId="3"/>
    <cellStyle name="Currency" xfId="2" builtinId="4"/>
    <cellStyle name="Input" xfId="4" builtinId="20"/>
    <cellStyle name="Normal" xfId="0" builtinId="0"/>
    <cellStyle name="Output" xfId="5" builtinId="21"/>
    <cellStyle name="Percent" xfId="3" builtinId="5"/>
  </cellStyles>
  <dxfs count="1">
    <dxf>
      <font>
        <color rgb="FFFF0000"/>
      </font>
    </dxf>
  </dxfs>
  <tableStyles count="0" defaultTableStyle="TableStyleMedium9" defaultPivotStyle="PivotStyleLight16"/>
  <colors>
    <mruColors>
      <color rgb="FFCCFFFF"/>
      <color rgb="FF005000"/>
      <color rgb="FF0033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Total Return Comparisons</a:t>
            </a:r>
          </a:p>
        </c:rich>
      </c:tx>
      <c:overlay val="0"/>
    </c:title>
    <c:autoTitleDeleted val="0"/>
    <c:plotArea>
      <c:layout/>
      <c:lineChart>
        <c:grouping val="standard"/>
        <c:varyColors val="0"/>
        <c:ser>
          <c:idx val="0"/>
          <c:order val="0"/>
          <c:tx>
            <c:strRef>
              <c:f>'Matrix STATIC NOT FOR WEBSITE'!$A$2</c:f>
              <c:strCache>
                <c:ptCount val="1"/>
                <c:pt idx="0">
                  <c:v>Cash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WEBSITE'!$B$2:$H$2</c:f>
              <c:numCache>
                <c:formatCode>0.00%</c:formatCode>
                <c:ptCount val="7"/>
                <c:pt idx="0">
                  <c:v>0.41542997200000031</c:v>
                </c:pt>
                <c:pt idx="1">
                  <c:v>0.38666286300000019</c:v>
                </c:pt>
                <c:pt idx="2">
                  <c:v>0.35443002100000021</c:v>
                </c:pt>
                <c:pt idx="3">
                  <c:v>0.32166293300000026</c:v>
                </c:pt>
                <c:pt idx="4">
                  <c:v>0.28943009100000028</c:v>
                </c:pt>
                <c:pt idx="5">
                  <c:v>0.25666300300000011</c:v>
                </c:pt>
                <c:pt idx="6">
                  <c:v>0.2458000010000001</c:v>
                </c:pt>
              </c:numCache>
            </c:numRef>
          </c:val>
          <c:smooth val="0"/>
          <c:extLst>
            <c:ext xmlns:c16="http://schemas.microsoft.com/office/drawing/2014/chart" uri="{C3380CC4-5D6E-409C-BE32-E72D297353CC}">
              <c16:uniqueId val="{00000000-2DD1-4AA1-B741-C8208FB87AC2}"/>
            </c:ext>
          </c:extLst>
        </c:ser>
        <c:ser>
          <c:idx val="1"/>
          <c:order val="1"/>
          <c:tx>
            <c:strRef>
              <c:f>'Matrix STATIC NOT FOR WEBSITE'!$A$4</c:f>
              <c:strCache>
                <c:ptCount val="1"/>
                <c:pt idx="0">
                  <c:v>DRIP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WEBSITE'!$B$4:$H$4</c:f>
              <c:numCache>
                <c:formatCode>0.00%</c:formatCode>
                <c:ptCount val="7"/>
                <c:pt idx="0">
                  <c:v>0.53115199999999718</c:v>
                </c:pt>
                <c:pt idx="1">
                  <c:v>0.48896299999999693</c:v>
                </c:pt>
                <c:pt idx="2">
                  <c:v>0.43648399999999721</c:v>
                </c:pt>
                <c:pt idx="3">
                  <c:v>0.38812099999999727</c:v>
                </c:pt>
                <c:pt idx="4">
                  <c:v>0.34593199999999769</c:v>
                </c:pt>
                <c:pt idx="5">
                  <c:v>0.29756899999999842</c:v>
                </c:pt>
                <c:pt idx="6">
                  <c:v>0.28419199999999867</c:v>
                </c:pt>
              </c:numCache>
            </c:numRef>
          </c:val>
          <c:smooth val="0"/>
          <c:extLst>
            <c:ext xmlns:c16="http://schemas.microsoft.com/office/drawing/2014/chart" uri="{C3380CC4-5D6E-409C-BE32-E72D297353CC}">
              <c16:uniqueId val="{00000001-2DD1-4AA1-B741-C8208FB87AC2}"/>
            </c:ext>
          </c:extLst>
        </c:ser>
        <c:ser>
          <c:idx val="2"/>
          <c:order val="2"/>
          <c:tx>
            <c:strRef>
              <c:f>'Matrix STATIC NOT FOR WEBSITE'!$A$6</c:f>
              <c:strCache>
                <c:ptCount val="1"/>
                <c:pt idx="0">
                  <c:v>Cash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WEBSITE'!$B$6:$H$6</c:f>
              <c:numCache>
                <c:formatCode>0.00%</c:formatCode>
                <c:ptCount val="7"/>
                <c:pt idx="0">
                  <c:v>0.54256052160484947</c:v>
                </c:pt>
                <c:pt idx="1">
                  <c:v>0.50965468043123874</c:v>
                </c:pt>
                <c:pt idx="2">
                  <c:v>0.47278449026280378</c:v>
                </c:pt>
                <c:pt idx="3">
                  <c:v>0.43530319197003031</c:v>
                </c:pt>
                <c:pt idx="4">
                  <c:v>0.39843300180159558</c:v>
                </c:pt>
                <c:pt idx="5">
                  <c:v>0.36095170350882189</c:v>
                </c:pt>
                <c:pt idx="6">
                  <c:v>0.34852583831393491</c:v>
                </c:pt>
              </c:numCache>
            </c:numRef>
          </c:val>
          <c:smooth val="0"/>
          <c:extLst>
            <c:ext xmlns:c16="http://schemas.microsoft.com/office/drawing/2014/chart" uri="{C3380CC4-5D6E-409C-BE32-E72D297353CC}">
              <c16:uniqueId val="{00000002-2DD1-4AA1-B741-C8208FB87AC2}"/>
            </c:ext>
          </c:extLst>
        </c:ser>
        <c:ser>
          <c:idx val="3"/>
          <c:order val="3"/>
          <c:tx>
            <c:strRef>
              <c:f>'Matrix STATIC NOT FOR WEBSITE'!$A$8</c:f>
              <c:strCache>
                <c:ptCount val="1"/>
                <c:pt idx="0">
                  <c:v>DRIP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WEBSITE'!$B$8:$H$8</c:f>
              <c:numCache>
                <c:formatCode>0.00%</c:formatCode>
                <c:ptCount val="7"/>
                <c:pt idx="0">
                  <c:v>0.74822006348479664</c:v>
                </c:pt>
                <c:pt idx="1">
                  <c:v>0.6986959993136741</c:v>
                </c:pt>
                <c:pt idx="2">
                  <c:v>0.64256872658640196</c:v>
                </c:pt>
                <c:pt idx="3">
                  <c:v>0.58974305813720362</c:v>
                </c:pt>
                <c:pt idx="4">
                  <c:v>0.53471632016928972</c:v>
                </c:pt>
                <c:pt idx="5">
                  <c:v>0.48299118647945027</c:v>
                </c:pt>
                <c:pt idx="6">
                  <c:v>0.46648316508907617</c:v>
                </c:pt>
              </c:numCache>
            </c:numRef>
          </c:val>
          <c:smooth val="0"/>
          <c:extLst>
            <c:ext xmlns:c16="http://schemas.microsoft.com/office/drawing/2014/chart" uri="{C3380CC4-5D6E-409C-BE32-E72D297353CC}">
              <c16:uniqueId val="{00000003-2DD1-4AA1-B741-C8208FB87AC2}"/>
            </c:ext>
          </c:extLst>
        </c:ser>
        <c:dLbls>
          <c:showLegendKey val="0"/>
          <c:showVal val="0"/>
          <c:showCatName val="0"/>
          <c:showSerName val="0"/>
          <c:showPercent val="0"/>
          <c:showBubbleSize val="0"/>
        </c:dLbls>
        <c:smooth val="0"/>
        <c:axId val="858676176"/>
        <c:axId val="835144584"/>
      </c:lineChart>
      <c:dateAx>
        <c:axId val="858676176"/>
        <c:scaling>
          <c:orientation val="minMax"/>
        </c:scaling>
        <c:delete val="0"/>
        <c:axPos val="b"/>
        <c:numFmt formatCode="m/d/yyyy" sourceLinked="1"/>
        <c:majorTickMark val="out"/>
        <c:minorTickMark val="none"/>
        <c:tickLblPos val="nextTo"/>
        <c:txPr>
          <a:bodyPr rot="-2700000"/>
          <a:lstStyle/>
          <a:p>
            <a:pPr>
              <a:defRPr/>
            </a:pPr>
            <a:endParaRPr lang="en-US"/>
          </a:p>
        </c:txPr>
        <c:crossAx val="835144584"/>
        <c:crosses val="autoZero"/>
        <c:auto val="1"/>
        <c:lblOffset val="100"/>
        <c:baseTimeUnit val="months"/>
      </c:dateAx>
      <c:valAx>
        <c:axId val="835144584"/>
        <c:scaling>
          <c:orientation val="minMax"/>
          <c:max val="0.8"/>
        </c:scaling>
        <c:delete val="0"/>
        <c:axPos val="l"/>
        <c:majorGridlines/>
        <c:numFmt formatCode="0%" sourceLinked="0"/>
        <c:majorTickMark val="out"/>
        <c:minorTickMark val="none"/>
        <c:tickLblPos val="nextTo"/>
        <c:crossAx val="858676176"/>
        <c:crosses val="autoZero"/>
        <c:crossBetween val="between"/>
        <c:majorUnit val="0.1"/>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IRR Comparisons</a:t>
            </a:r>
          </a:p>
        </c:rich>
      </c:tx>
      <c:overlay val="0"/>
    </c:title>
    <c:autoTitleDeleted val="0"/>
    <c:plotArea>
      <c:layout/>
      <c:lineChart>
        <c:grouping val="standard"/>
        <c:varyColors val="0"/>
        <c:ser>
          <c:idx val="0"/>
          <c:order val="0"/>
          <c:tx>
            <c:strRef>
              <c:f>'Matrix STATIC NOT FOR WEBSITE'!$A$2</c:f>
              <c:strCache>
                <c:ptCount val="1"/>
                <c:pt idx="0">
                  <c:v>Cash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WEBSITE'!$B$3:$H$3</c:f>
              <c:numCache>
                <c:formatCode>0.00%</c:formatCode>
                <c:ptCount val="7"/>
                <c:pt idx="0">
                  <c:v>7.0946379303932203E-2</c:v>
                </c:pt>
                <c:pt idx="1">
                  <c:v>7.262220203876496E-2</c:v>
                </c:pt>
                <c:pt idx="2">
                  <c:v>7.3299286961555507E-2</c:v>
                </c:pt>
                <c:pt idx="3">
                  <c:v>7.4146043658256527E-2</c:v>
                </c:pt>
                <c:pt idx="4">
                  <c:v>7.5193706154823306E-2</c:v>
                </c:pt>
                <c:pt idx="5">
                  <c:v>7.6574812531471262E-2</c:v>
                </c:pt>
                <c:pt idx="6">
                  <c:v>7.7127895951271078E-2</c:v>
                </c:pt>
              </c:numCache>
            </c:numRef>
          </c:val>
          <c:smooth val="0"/>
          <c:extLst>
            <c:ext xmlns:c16="http://schemas.microsoft.com/office/drawing/2014/chart" uri="{C3380CC4-5D6E-409C-BE32-E72D297353CC}">
              <c16:uniqueId val="{00000000-FABF-452F-AED7-648F7AEF59BB}"/>
            </c:ext>
          </c:extLst>
        </c:ser>
        <c:ser>
          <c:idx val="1"/>
          <c:order val="1"/>
          <c:tx>
            <c:strRef>
              <c:f>'Matrix STATIC NOT FOR WEBSITE'!$A$4</c:f>
              <c:strCache>
                <c:ptCount val="1"/>
                <c:pt idx="0">
                  <c:v>DRIP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WEBSITE'!$B$5:$H$5</c:f>
              <c:numCache>
                <c:formatCode>0.00%</c:formatCode>
                <c:ptCount val="7"/>
                <c:pt idx="0">
                  <c:v>7.4358690381050113E-2</c:v>
                </c:pt>
                <c:pt idx="1">
                  <c:v>7.6222918629646308E-2</c:v>
                </c:pt>
                <c:pt idx="2">
                  <c:v>7.6342172026634222E-2</c:v>
                </c:pt>
                <c:pt idx="3">
                  <c:v>7.7033893465995817E-2</c:v>
                </c:pt>
                <c:pt idx="4">
                  <c:v>7.8664730191230797E-2</c:v>
                </c:pt>
                <c:pt idx="5">
                  <c:v>7.9162964224815391E-2</c:v>
                </c:pt>
                <c:pt idx="6">
                  <c:v>7.9949589371681243E-2</c:v>
                </c:pt>
              </c:numCache>
            </c:numRef>
          </c:val>
          <c:smooth val="0"/>
          <c:extLst>
            <c:ext xmlns:c16="http://schemas.microsoft.com/office/drawing/2014/chart" uri="{C3380CC4-5D6E-409C-BE32-E72D297353CC}">
              <c16:uniqueId val="{00000001-FABF-452F-AED7-648F7AEF59BB}"/>
            </c:ext>
          </c:extLst>
        </c:ser>
        <c:ser>
          <c:idx val="2"/>
          <c:order val="2"/>
          <c:tx>
            <c:strRef>
              <c:f>'Matrix STATIC NOT FOR WEBSITE'!$A$6</c:f>
              <c:strCache>
                <c:ptCount val="1"/>
                <c:pt idx="0">
                  <c:v>Cash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WEBSITE'!$B$7:$H$7</c:f>
              <c:numCache>
                <c:formatCode>0.00%</c:formatCode>
                <c:ptCount val="7"/>
                <c:pt idx="0">
                  <c:v>9.054115355014801E-2</c:v>
                </c:pt>
                <c:pt idx="1">
                  <c:v>9.3609873652458209E-2</c:v>
                </c:pt>
                <c:pt idx="2">
                  <c:v>9.5660104155540479E-2</c:v>
                </c:pt>
                <c:pt idx="3">
                  <c:v>9.8228095173835767E-2</c:v>
                </c:pt>
                <c:pt idx="4">
                  <c:v>0.10141284763813019</c:v>
                </c:pt>
                <c:pt idx="5">
                  <c:v>0.10562128007411957</c:v>
                </c:pt>
                <c:pt idx="6">
                  <c:v>0.10731057941913605</c:v>
                </c:pt>
              </c:numCache>
            </c:numRef>
          </c:val>
          <c:smooth val="0"/>
          <c:extLst>
            <c:ext xmlns:c16="http://schemas.microsoft.com/office/drawing/2014/chart" uri="{C3380CC4-5D6E-409C-BE32-E72D297353CC}">
              <c16:uniqueId val="{00000002-FABF-452F-AED7-648F7AEF59BB}"/>
            </c:ext>
          </c:extLst>
        </c:ser>
        <c:ser>
          <c:idx val="3"/>
          <c:order val="3"/>
          <c:tx>
            <c:strRef>
              <c:f>'Matrix STATIC NOT FOR WEBSITE'!$A$8</c:f>
              <c:strCache>
                <c:ptCount val="1"/>
                <c:pt idx="0">
                  <c:v>DRIP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WEBSITE'!$B$9:$H$9</c:f>
              <c:numCache>
                <c:formatCode>0.00%</c:formatCode>
                <c:ptCount val="7"/>
                <c:pt idx="0">
                  <c:v>9.8608561158180258E-2</c:v>
                </c:pt>
                <c:pt idx="1">
                  <c:v>0.10271480500698092</c:v>
                </c:pt>
                <c:pt idx="2">
                  <c:v>0.1060540419816971</c:v>
                </c:pt>
                <c:pt idx="3">
                  <c:v>0.11059969842433931</c:v>
                </c:pt>
                <c:pt idx="4">
                  <c:v>0.11536338388919833</c:v>
                </c:pt>
                <c:pt idx="5">
                  <c:v>0.12215421855449682</c:v>
                </c:pt>
                <c:pt idx="6">
                  <c:v>0.12494127333164216</c:v>
                </c:pt>
              </c:numCache>
            </c:numRef>
          </c:val>
          <c:smooth val="0"/>
          <c:extLst>
            <c:ext xmlns:c16="http://schemas.microsoft.com/office/drawing/2014/chart" uri="{C3380CC4-5D6E-409C-BE32-E72D297353CC}">
              <c16:uniqueId val="{00000003-FABF-452F-AED7-648F7AEF59BB}"/>
            </c:ext>
          </c:extLst>
        </c:ser>
        <c:dLbls>
          <c:showLegendKey val="0"/>
          <c:showVal val="0"/>
          <c:showCatName val="0"/>
          <c:showSerName val="0"/>
          <c:showPercent val="0"/>
          <c:showBubbleSize val="0"/>
        </c:dLbls>
        <c:smooth val="0"/>
        <c:axId val="976693304"/>
        <c:axId val="976692912"/>
      </c:lineChart>
      <c:dateAx>
        <c:axId val="976693304"/>
        <c:scaling>
          <c:orientation val="minMax"/>
        </c:scaling>
        <c:delete val="0"/>
        <c:axPos val="b"/>
        <c:numFmt formatCode="m/d/yyyy" sourceLinked="1"/>
        <c:majorTickMark val="out"/>
        <c:minorTickMark val="none"/>
        <c:tickLblPos val="nextTo"/>
        <c:txPr>
          <a:bodyPr rot="-2700000"/>
          <a:lstStyle/>
          <a:p>
            <a:pPr>
              <a:defRPr/>
            </a:pPr>
            <a:endParaRPr lang="en-US"/>
          </a:p>
        </c:txPr>
        <c:crossAx val="976692912"/>
        <c:crosses val="autoZero"/>
        <c:auto val="1"/>
        <c:lblOffset val="100"/>
        <c:baseTimeUnit val="months"/>
      </c:dateAx>
      <c:valAx>
        <c:axId val="976692912"/>
        <c:scaling>
          <c:orientation val="minMax"/>
          <c:min val="6.0000000000000032E-2"/>
        </c:scaling>
        <c:delete val="0"/>
        <c:axPos val="l"/>
        <c:majorGridlines/>
        <c:numFmt formatCode="0%" sourceLinked="0"/>
        <c:majorTickMark val="out"/>
        <c:minorTickMark val="none"/>
        <c:tickLblPos val="nextTo"/>
        <c:crossAx val="976693304"/>
        <c:crosses val="autoZero"/>
        <c:crossBetween val="between"/>
      </c:valAx>
    </c:plotArea>
    <c:legend>
      <c:legendPos val="b"/>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10</xdr:row>
      <xdr:rowOff>19048</xdr:rowOff>
    </xdr:from>
    <xdr:to>
      <xdr:col>4</xdr:col>
      <xdr:colOff>400050</xdr:colOff>
      <xdr:row>28</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10</xdr:row>
      <xdr:rowOff>9525</xdr:rowOff>
    </xdr:from>
    <xdr:to>
      <xdr:col>10</xdr:col>
      <xdr:colOff>590550</xdr:colOff>
      <xdr:row>28</xdr:row>
      <xdr:rowOff>171452</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und%20Accounting\REIT\board%20meetings\2017%20Board%20Packages\12.08.17%20Board%20Meeting\Tax%20Basis\KBS%20REITs_ITD%201099%20summary_123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A5" t="str">
            <v>REIT I</v>
          </cell>
          <cell r="B5">
            <v>2006</v>
          </cell>
          <cell r="C5">
            <v>2007</v>
          </cell>
          <cell r="D5">
            <v>2008</v>
          </cell>
          <cell r="E5">
            <v>2009</v>
          </cell>
          <cell r="F5">
            <v>2010</v>
          </cell>
          <cell r="G5">
            <v>2011</v>
          </cell>
          <cell r="H5">
            <v>2012</v>
          </cell>
          <cell r="I5">
            <v>2013</v>
          </cell>
          <cell r="J5">
            <v>2014</v>
          </cell>
          <cell r="K5">
            <v>2015</v>
          </cell>
          <cell r="L5">
            <v>2016</v>
          </cell>
          <cell r="M5">
            <v>0</v>
          </cell>
        </row>
        <row r="6">
          <cell r="A6" t="str">
            <v>Ordinary Income (box 1a)</v>
          </cell>
          <cell r="B6">
            <v>0</v>
          </cell>
          <cell r="C6">
            <v>0.50980000000000003</v>
          </cell>
          <cell r="D6">
            <v>0.63094099999999997</v>
          </cell>
          <cell r="E6">
            <v>0.52939999999999998</v>
          </cell>
          <cell r="F6">
            <v>0</v>
          </cell>
          <cell r="G6">
            <v>0</v>
          </cell>
          <cell r="H6">
            <v>0</v>
          </cell>
          <cell r="I6">
            <v>0</v>
          </cell>
          <cell r="J6">
            <v>0</v>
          </cell>
          <cell r="K6">
            <v>0.08</v>
          </cell>
          <cell r="L6">
            <v>0</v>
          </cell>
          <cell r="M6">
            <v>0</v>
          </cell>
        </row>
        <row r="7">
          <cell r="A7" t="str">
            <v>Total Capital Gain (box 2a)</v>
          </cell>
          <cell r="B7">
            <v>0</v>
          </cell>
          <cell r="C7">
            <v>0</v>
          </cell>
          <cell r="D7">
            <v>0</v>
          </cell>
          <cell r="E7">
            <v>0</v>
          </cell>
          <cell r="F7">
            <v>3.2500000000000001E-2</v>
          </cell>
          <cell r="G7">
            <v>0</v>
          </cell>
          <cell r="H7">
            <v>0</v>
          </cell>
          <cell r="I7">
            <v>0</v>
          </cell>
          <cell r="J7">
            <v>0</v>
          </cell>
          <cell r="K7">
            <v>0.35499999999999998</v>
          </cell>
          <cell r="L7">
            <v>0</v>
          </cell>
          <cell r="M7">
            <v>0</v>
          </cell>
        </row>
        <row r="8">
          <cell r="A8" t="str">
            <v>Return Of Capital (box 3)</v>
          </cell>
          <cell r="B8">
            <v>1</v>
          </cell>
          <cell r="C8">
            <v>0.49020000000000002</v>
          </cell>
          <cell r="D8">
            <v>0.36905900000000003</v>
          </cell>
          <cell r="E8">
            <v>0.47060000000000002</v>
          </cell>
          <cell r="F8">
            <v>0.96750000000000003</v>
          </cell>
          <cell r="G8">
            <v>1</v>
          </cell>
          <cell r="H8">
            <v>1</v>
          </cell>
          <cell r="I8">
            <v>1</v>
          </cell>
          <cell r="J8">
            <v>1</v>
          </cell>
          <cell r="K8">
            <v>0.56499999999999995</v>
          </cell>
          <cell r="L8">
            <v>1</v>
          </cell>
          <cell r="M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M12" sqref="M12"/>
    </sheetView>
  </sheetViews>
  <sheetFormatPr defaultRowHeight="14.4" x14ac:dyDescent="0.3"/>
  <cols>
    <col min="1" max="1" width="28.88671875" customWidth="1"/>
    <col min="2" max="2" width="9.6640625" bestFit="1" customWidth="1"/>
    <col min="3" max="3" width="10.6640625" bestFit="1" customWidth="1"/>
    <col min="4" max="4" width="9.6640625" bestFit="1" customWidth="1"/>
    <col min="5" max="5" width="10.6640625" bestFit="1" customWidth="1"/>
    <col min="6" max="6" width="9.6640625" bestFit="1" customWidth="1"/>
    <col min="7" max="7" width="10.6640625" bestFit="1" customWidth="1"/>
    <col min="8" max="8" width="9.6640625" bestFit="1" customWidth="1"/>
  </cols>
  <sheetData>
    <row r="1" spans="1:8" x14ac:dyDescent="0.3">
      <c r="A1" s="43" t="s">
        <v>29</v>
      </c>
      <c r="B1" s="42">
        <v>39623</v>
      </c>
      <c r="C1" s="42">
        <v>39813</v>
      </c>
      <c r="D1" s="42">
        <v>39994</v>
      </c>
      <c r="E1" s="42">
        <v>40178</v>
      </c>
      <c r="F1" s="42">
        <v>40359</v>
      </c>
      <c r="G1" s="42">
        <v>40543</v>
      </c>
      <c r="H1" s="42">
        <v>40604</v>
      </c>
    </row>
    <row r="2" spans="1:8" x14ac:dyDescent="0.3">
      <c r="A2" s="42" t="s">
        <v>38</v>
      </c>
      <c r="B2" s="45">
        <v>0.41542997200000031</v>
      </c>
      <c r="C2" s="45">
        <v>0.38666286300000019</v>
      </c>
      <c r="D2" s="45">
        <v>0.35443002100000021</v>
      </c>
      <c r="E2" s="45">
        <v>0.32166293300000026</v>
      </c>
      <c r="F2" s="45">
        <v>0.28943009100000028</v>
      </c>
      <c r="G2" s="45">
        <v>0.25666300300000011</v>
      </c>
      <c r="H2" s="45">
        <v>0.2458000010000001</v>
      </c>
    </row>
    <row r="3" spans="1:8" ht="15" thickBot="1" x14ac:dyDescent="0.35">
      <c r="A3" s="42" t="s">
        <v>8</v>
      </c>
      <c r="B3" s="46">
        <v>7.0946379303932203E-2</v>
      </c>
      <c r="C3" s="46">
        <v>7.262220203876496E-2</v>
      </c>
      <c r="D3" s="46">
        <v>7.3299286961555507E-2</v>
      </c>
      <c r="E3" s="46">
        <v>7.4146043658256527E-2</v>
      </c>
      <c r="F3" s="46">
        <v>7.5193706154823306E-2</v>
      </c>
      <c r="G3" s="46">
        <v>7.6574812531471262E-2</v>
      </c>
      <c r="H3" s="46">
        <v>7.7127895951271078E-2</v>
      </c>
    </row>
    <row r="4" spans="1:8" x14ac:dyDescent="0.3">
      <c r="A4" s="42" t="s">
        <v>39</v>
      </c>
      <c r="B4" s="45">
        <v>0.53115199999999718</v>
      </c>
      <c r="C4" s="45">
        <v>0.48896299999999693</v>
      </c>
      <c r="D4" s="45">
        <v>0.43648399999999721</v>
      </c>
      <c r="E4" s="45">
        <v>0.38812099999999727</v>
      </c>
      <c r="F4" s="45">
        <v>0.34593199999999769</v>
      </c>
      <c r="G4" s="45">
        <v>0.29756899999999842</v>
      </c>
      <c r="H4" s="45">
        <v>0.28419199999999867</v>
      </c>
    </row>
    <row r="5" spans="1:8" ht="15" thickBot="1" x14ac:dyDescent="0.35">
      <c r="A5" s="42" t="s">
        <v>7</v>
      </c>
      <c r="B5" s="46">
        <v>7.4358690381050113E-2</v>
      </c>
      <c r="C5" s="46">
        <v>7.6222918629646308E-2</v>
      </c>
      <c r="D5" s="46">
        <v>7.6342172026634222E-2</v>
      </c>
      <c r="E5" s="46">
        <v>7.7033893465995817E-2</v>
      </c>
      <c r="F5" s="46">
        <v>7.8664730191230797E-2</v>
      </c>
      <c r="G5" s="46">
        <v>7.9162964224815391E-2</v>
      </c>
      <c r="H5" s="46">
        <v>7.9949589371681243E-2</v>
      </c>
    </row>
    <row r="6" spans="1:8" x14ac:dyDescent="0.3">
      <c r="A6" s="44" t="s">
        <v>40</v>
      </c>
      <c r="B6" s="45">
        <v>0.54256052160484947</v>
      </c>
      <c r="C6" s="45">
        <v>0.50965468043123874</v>
      </c>
      <c r="D6" s="45">
        <v>0.47278449026280378</v>
      </c>
      <c r="E6" s="45">
        <v>0.43530319197003031</v>
      </c>
      <c r="F6" s="45">
        <v>0.39843300180159558</v>
      </c>
      <c r="G6" s="45">
        <v>0.36095170350882189</v>
      </c>
      <c r="H6" s="45">
        <v>0.34852583831393491</v>
      </c>
    </row>
    <row r="7" spans="1:8" ht="15" thickBot="1" x14ac:dyDescent="0.35">
      <c r="A7" s="44" t="s">
        <v>41</v>
      </c>
      <c r="B7" s="46">
        <v>9.054115355014801E-2</v>
      </c>
      <c r="C7" s="46">
        <v>9.3609873652458209E-2</v>
      </c>
      <c r="D7" s="46">
        <v>9.5660104155540479E-2</v>
      </c>
      <c r="E7" s="46">
        <v>9.8228095173835767E-2</v>
      </c>
      <c r="F7" s="46">
        <v>0.10141284763813019</v>
      </c>
      <c r="G7" s="46">
        <v>0.10562128007411957</v>
      </c>
      <c r="H7" s="46">
        <v>0.10731057941913605</v>
      </c>
    </row>
    <row r="8" spans="1:8" x14ac:dyDescent="0.3">
      <c r="A8" s="44" t="s">
        <v>42</v>
      </c>
      <c r="B8" s="45">
        <v>0.74822006348479664</v>
      </c>
      <c r="C8" s="45">
        <v>0.6986959993136741</v>
      </c>
      <c r="D8" s="45">
        <v>0.64256872658640196</v>
      </c>
      <c r="E8" s="45">
        <v>0.58974305813720362</v>
      </c>
      <c r="F8" s="45">
        <v>0.53471632016928972</v>
      </c>
      <c r="G8" s="45">
        <v>0.48299118647945027</v>
      </c>
      <c r="H8" s="45">
        <v>0.46648316508907617</v>
      </c>
    </row>
    <row r="9" spans="1:8" ht="15" thickBot="1" x14ac:dyDescent="0.35">
      <c r="A9" s="44" t="s">
        <v>43</v>
      </c>
      <c r="B9" s="46">
        <v>9.8608561158180258E-2</v>
      </c>
      <c r="C9" s="46">
        <v>0.10271480500698092</v>
      </c>
      <c r="D9" s="46">
        <v>0.1060540419816971</v>
      </c>
      <c r="E9" s="46">
        <v>0.11059969842433931</v>
      </c>
      <c r="F9" s="46">
        <v>0.11536338388919833</v>
      </c>
      <c r="G9" s="46">
        <v>0.12215421855449682</v>
      </c>
      <c r="H9" s="46">
        <v>0.12494127333164216</v>
      </c>
    </row>
    <row r="10" spans="1:8" x14ac:dyDescent="0.3">
      <c r="A10" s="1"/>
    </row>
    <row r="11" spans="1:8" x14ac:dyDescent="0.3">
      <c r="A11" s="1"/>
    </row>
    <row r="12" spans="1:8" x14ac:dyDescent="0.3">
      <c r="A12" s="1"/>
    </row>
    <row r="13" spans="1:8" x14ac:dyDescent="0.3">
      <c r="A13" s="1"/>
    </row>
    <row r="14" spans="1:8" x14ac:dyDescent="0.3">
      <c r="A14" s="1"/>
    </row>
    <row r="15" spans="1:8" x14ac:dyDescent="0.3">
      <c r="A15" s="1"/>
    </row>
    <row r="16" spans="1:8"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workbookViewId="0">
      <selection activeCell="F5" sqref="F5"/>
    </sheetView>
  </sheetViews>
  <sheetFormatPr defaultRowHeight="14.4" x14ac:dyDescent="0.3"/>
  <cols>
    <col min="1" max="1" width="18" customWidth="1"/>
    <col min="2" max="2" width="17.5546875" customWidth="1"/>
    <col min="3" max="3" width="17.88671875" customWidth="1"/>
    <col min="4" max="4" width="14.5546875" customWidth="1"/>
    <col min="5" max="5" width="10.6640625" style="35" bestFit="1" customWidth="1"/>
    <col min="7" max="7" width="10.6640625" bestFit="1" customWidth="1"/>
    <col min="8" max="8" width="11" bestFit="1" customWidth="1"/>
    <col min="10" max="10" width="23" customWidth="1"/>
  </cols>
  <sheetData>
    <row r="1" spans="1:11" s="30" customFormat="1" x14ac:dyDescent="0.3">
      <c r="A1" s="30" t="s">
        <v>18</v>
      </c>
      <c r="E1" s="32"/>
    </row>
    <row r="3" spans="1:11" x14ac:dyDescent="0.3">
      <c r="A3" s="23" t="s">
        <v>97</v>
      </c>
      <c r="C3" s="23" t="s">
        <v>98</v>
      </c>
      <c r="D3" s="23"/>
      <c r="E3" s="201" t="s">
        <v>20</v>
      </c>
      <c r="F3" s="201"/>
    </row>
    <row r="4" spans="1:11" x14ac:dyDescent="0.3">
      <c r="A4" s="23" t="s">
        <v>96</v>
      </c>
      <c r="B4" s="23" t="s">
        <v>19</v>
      </c>
      <c r="C4" s="23" t="s">
        <v>96</v>
      </c>
      <c r="D4" s="23" t="s">
        <v>19</v>
      </c>
      <c r="E4" s="33" t="s">
        <v>1</v>
      </c>
      <c r="F4" s="31" t="s">
        <v>21</v>
      </c>
      <c r="G4" t="s">
        <v>71</v>
      </c>
      <c r="J4" t="s">
        <v>88</v>
      </c>
      <c r="K4" t="s">
        <v>87</v>
      </c>
    </row>
    <row r="5" spans="1:11" x14ac:dyDescent="0.3">
      <c r="A5" s="24">
        <v>38929</v>
      </c>
      <c r="B5" s="25">
        <f>0.7/365</f>
        <v>1.9178082191780822E-3</v>
      </c>
      <c r="C5" s="34">
        <v>41596</v>
      </c>
      <c r="D5" s="150">
        <v>0.39500000000000002</v>
      </c>
      <c r="E5" s="34">
        <v>40137</v>
      </c>
      <c r="F5">
        <v>7.17</v>
      </c>
      <c r="J5">
        <v>2006</v>
      </c>
      <c r="K5" s="130">
        <f>HLOOKUP(J5,[1]Sheet1!$5:$8,4,0)</f>
        <v>1</v>
      </c>
    </row>
    <row r="6" spans="1:11" x14ac:dyDescent="0.3">
      <c r="A6" s="24">
        <f>EOMONTH(A5,1)</f>
        <v>38960</v>
      </c>
      <c r="B6" s="26">
        <f t="shared" ref="B6:B40" si="0">0.7/365</f>
        <v>1.9178082191780822E-3</v>
      </c>
      <c r="C6" s="34">
        <v>42339</v>
      </c>
      <c r="D6" s="150">
        <v>0.25</v>
      </c>
      <c r="E6" s="34">
        <v>40514</v>
      </c>
      <c r="F6">
        <v>7.32</v>
      </c>
      <c r="G6" s="42">
        <v>40522</v>
      </c>
      <c r="J6">
        <f>J5+1</f>
        <v>2007</v>
      </c>
      <c r="K6" s="130">
        <f>HLOOKUP(J6,[1]Sheet1!$5:$8,4,0)</f>
        <v>0.49020000000000002</v>
      </c>
    </row>
    <row r="7" spans="1:11" x14ac:dyDescent="0.3">
      <c r="A7" s="24">
        <f t="shared" ref="A7:A70" si="1">EOMONTH(A6,1)</f>
        <v>38990</v>
      </c>
      <c r="B7" s="26">
        <f t="shared" si="0"/>
        <v>1.9178082191780822E-3</v>
      </c>
      <c r="C7" s="34">
        <v>42825</v>
      </c>
      <c r="D7" s="150">
        <v>1</v>
      </c>
      <c r="E7" s="34">
        <v>40990</v>
      </c>
      <c r="F7">
        <v>5.16</v>
      </c>
      <c r="G7" s="42">
        <v>40994</v>
      </c>
      <c r="J7">
        <f t="shared" ref="J7:J16" si="2">J6+1</f>
        <v>2008</v>
      </c>
      <c r="K7" s="130">
        <f>HLOOKUP(J7,[1]Sheet1!$5:$8,4,0)</f>
        <v>0.36905900000000003</v>
      </c>
    </row>
    <row r="8" spans="1:11" x14ac:dyDescent="0.3">
      <c r="A8" s="24">
        <f t="shared" si="1"/>
        <v>39021</v>
      </c>
      <c r="B8" s="26">
        <f t="shared" si="0"/>
        <v>1.9178082191780822E-3</v>
      </c>
      <c r="C8" s="34">
        <v>43100</v>
      </c>
      <c r="D8" s="150">
        <v>2.4</v>
      </c>
      <c r="E8" s="34">
        <v>41261</v>
      </c>
      <c r="F8">
        <v>5.18</v>
      </c>
      <c r="G8" s="42">
        <v>41262</v>
      </c>
      <c r="J8">
        <f t="shared" si="2"/>
        <v>2009</v>
      </c>
      <c r="K8" s="130">
        <f>HLOOKUP(J8,[1]Sheet1!$5:$8,4,0)</f>
        <v>0.47060000000000002</v>
      </c>
    </row>
    <row r="9" spans="1:11" x14ac:dyDescent="0.3">
      <c r="A9" s="24">
        <f t="shared" si="1"/>
        <v>39051</v>
      </c>
      <c r="B9" s="26">
        <f t="shared" si="0"/>
        <v>1.9178082191780822E-3</v>
      </c>
      <c r="D9" s="150"/>
      <c r="E9" s="34">
        <v>41626</v>
      </c>
      <c r="F9">
        <v>4.45</v>
      </c>
      <c r="G9" s="42">
        <v>41627</v>
      </c>
      <c r="J9">
        <f t="shared" si="2"/>
        <v>2010</v>
      </c>
      <c r="K9" s="130">
        <f>HLOOKUP(J9,[1]Sheet1!$5:$8,4,0)</f>
        <v>0.96750000000000003</v>
      </c>
    </row>
    <row r="10" spans="1:11" x14ac:dyDescent="0.3">
      <c r="A10" s="24">
        <f t="shared" si="1"/>
        <v>39082</v>
      </c>
      <c r="B10" s="26">
        <f t="shared" si="0"/>
        <v>1.9178082191780822E-3</v>
      </c>
      <c r="E10" s="34">
        <v>41982</v>
      </c>
      <c r="F10">
        <v>4.5199999999999996</v>
      </c>
      <c r="G10" s="42">
        <v>41984</v>
      </c>
      <c r="J10">
        <f t="shared" si="2"/>
        <v>2011</v>
      </c>
      <c r="K10" s="130">
        <f>HLOOKUP(J10,[1]Sheet1!$5:$8,4,0)</f>
        <v>1</v>
      </c>
    </row>
    <row r="11" spans="1:11" x14ac:dyDescent="0.3">
      <c r="A11" s="24">
        <f t="shared" si="1"/>
        <v>39113</v>
      </c>
      <c r="B11" s="26">
        <f t="shared" si="0"/>
        <v>1.9178082191780822E-3</v>
      </c>
      <c r="E11" s="34">
        <v>42346</v>
      </c>
      <c r="F11">
        <v>3.94</v>
      </c>
      <c r="G11" s="42">
        <v>42348</v>
      </c>
      <c r="J11">
        <f t="shared" si="2"/>
        <v>2012</v>
      </c>
      <c r="K11" s="130">
        <f>HLOOKUP(J11,[1]Sheet1!$5:$8,4,0)</f>
        <v>1</v>
      </c>
    </row>
    <row r="12" spans="1:11" x14ac:dyDescent="0.3">
      <c r="A12" s="24">
        <f t="shared" si="1"/>
        <v>39141</v>
      </c>
      <c r="B12" s="26">
        <f t="shared" si="0"/>
        <v>1.9178082191780822E-3</v>
      </c>
      <c r="E12" s="34">
        <v>42551</v>
      </c>
      <c r="F12">
        <v>3.64</v>
      </c>
      <c r="G12" s="42"/>
      <c r="J12">
        <f t="shared" si="2"/>
        <v>2013</v>
      </c>
      <c r="K12" s="130">
        <f>HLOOKUP(J12,[1]Sheet1!$5:$8,4,0)</f>
        <v>1</v>
      </c>
    </row>
    <row r="13" spans="1:11" x14ac:dyDescent="0.3">
      <c r="A13" s="24">
        <f t="shared" si="1"/>
        <v>39172</v>
      </c>
      <c r="B13" s="26">
        <f t="shared" si="0"/>
        <v>1.9178082191780822E-3</v>
      </c>
      <c r="E13" s="34">
        <v>43100</v>
      </c>
      <c r="F13" s="129">
        <v>2.4</v>
      </c>
      <c r="G13" s="42"/>
      <c r="J13">
        <f t="shared" si="2"/>
        <v>2014</v>
      </c>
      <c r="K13" s="130">
        <f>HLOOKUP(J13,[1]Sheet1!$5:$8,4,0)</f>
        <v>1</v>
      </c>
    </row>
    <row r="14" spans="1:11" x14ac:dyDescent="0.3">
      <c r="A14" s="24">
        <f t="shared" si="1"/>
        <v>39202</v>
      </c>
      <c r="B14" s="26">
        <f t="shared" si="0"/>
        <v>1.9178082191780822E-3</v>
      </c>
      <c r="E14" s="201" t="s">
        <v>22</v>
      </c>
      <c r="F14" s="201"/>
      <c r="J14">
        <f t="shared" si="2"/>
        <v>2015</v>
      </c>
      <c r="K14" s="130">
        <f>HLOOKUP(J14,[1]Sheet1!$5:$8,4,0)</f>
        <v>0.56499999999999995</v>
      </c>
    </row>
    <row r="15" spans="1:11" x14ac:dyDescent="0.3">
      <c r="A15" s="24">
        <f t="shared" si="1"/>
        <v>39233</v>
      </c>
      <c r="B15" s="26">
        <f t="shared" si="0"/>
        <v>1.9178082191780822E-3</v>
      </c>
      <c r="E15" s="33" t="s">
        <v>1</v>
      </c>
      <c r="F15" s="31" t="s">
        <v>23</v>
      </c>
      <c r="J15">
        <f t="shared" si="2"/>
        <v>2016</v>
      </c>
      <c r="K15" s="130">
        <f>HLOOKUP(J15,[1]Sheet1!$5:$8,4,0)</f>
        <v>1</v>
      </c>
    </row>
    <row r="16" spans="1:11" x14ac:dyDescent="0.3">
      <c r="A16" s="24">
        <f t="shared" si="1"/>
        <v>39263</v>
      </c>
      <c r="B16" s="26">
        <f t="shared" si="0"/>
        <v>1.9178082191780822E-3</v>
      </c>
      <c r="E16" s="34">
        <v>40162</v>
      </c>
      <c r="F16" s="36">
        <v>7.17</v>
      </c>
      <c r="J16">
        <f t="shared" si="2"/>
        <v>2017</v>
      </c>
      <c r="K16" s="158">
        <v>1</v>
      </c>
    </row>
    <row r="17" spans="1:6" x14ac:dyDescent="0.3">
      <c r="A17" s="24">
        <f t="shared" si="1"/>
        <v>39294</v>
      </c>
      <c r="B17" s="26">
        <f t="shared" si="0"/>
        <v>1.9178082191780822E-3</v>
      </c>
      <c r="E17" s="34">
        <v>40527</v>
      </c>
      <c r="F17" s="36">
        <v>7.32</v>
      </c>
    </row>
    <row r="18" spans="1:6" x14ac:dyDescent="0.3">
      <c r="A18" s="24">
        <f t="shared" si="1"/>
        <v>39325</v>
      </c>
      <c r="B18" s="26">
        <f t="shared" si="0"/>
        <v>1.9178082191780822E-3</v>
      </c>
      <c r="E18" s="34">
        <v>40998</v>
      </c>
      <c r="F18" s="36">
        <v>5.16</v>
      </c>
    </row>
    <row r="19" spans="1:6" x14ac:dyDescent="0.3">
      <c r="A19" s="24">
        <f t="shared" si="1"/>
        <v>39355</v>
      </c>
      <c r="B19" s="26">
        <f t="shared" si="0"/>
        <v>1.9178082191780822E-3</v>
      </c>
      <c r="E19" s="34">
        <v>41009</v>
      </c>
      <c r="F19" s="36">
        <v>5.16</v>
      </c>
    </row>
    <row r="20" spans="1:6" x14ac:dyDescent="0.3">
      <c r="A20" s="24">
        <f t="shared" si="1"/>
        <v>39386</v>
      </c>
      <c r="B20" s="26">
        <f t="shared" si="0"/>
        <v>1.9178082191780822E-3</v>
      </c>
      <c r="F20" s="36"/>
    </row>
    <row r="21" spans="1:6" x14ac:dyDescent="0.3">
      <c r="A21" s="24">
        <f t="shared" si="1"/>
        <v>39416</v>
      </c>
      <c r="B21" s="26">
        <f t="shared" si="0"/>
        <v>1.9178082191780822E-3</v>
      </c>
      <c r="F21" s="36"/>
    </row>
    <row r="22" spans="1:6" x14ac:dyDescent="0.3">
      <c r="A22" s="24">
        <f t="shared" si="1"/>
        <v>39447</v>
      </c>
      <c r="B22" s="26">
        <f t="shared" si="0"/>
        <v>1.9178082191780822E-3</v>
      </c>
      <c r="F22" s="36"/>
    </row>
    <row r="23" spans="1:6" x14ac:dyDescent="0.3">
      <c r="A23" s="24">
        <f t="shared" si="1"/>
        <v>39478</v>
      </c>
      <c r="B23" s="26">
        <f t="shared" si="0"/>
        <v>1.9178082191780822E-3</v>
      </c>
      <c r="F23" s="36"/>
    </row>
    <row r="24" spans="1:6" x14ac:dyDescent="0.3">
      <c r="A24" s="24">
        <f t="shared" si="1"/>
        <v>39507</v>
      </c>
      <c r="B24" s="26">
        <f t="shared" si="0"/>
        <v>1.9178082191780822E-3</v>
      </c>
      <c r="D24" s="10"/>
      <c r="F24" s="36"/>
    </row>
    <row r="25" spans="1:6" x14ac:dyDescent="0.3">
      <c r="A25" s="24">
        <f t="shared" si="1"/>
        <v>39538</v>
      </c>
      <c r="B25" s="26">
        <f t="shared" si="0"/>
        <v>1.9178082191780822E-3</v>
      </c>
      <c r="F25" s="36"/>
    </row>
    <row r="26" spans="1:6" x14ac:dyDescent="0.3">
      <c r="A26" s="24">
        <f t="shared" si="1"/>
        <v>39568</v>
      </c>
      <c r="B26" s="26">
        <f t="shared" si="0"/>
        <v>1.9178082191780822E-3</v>
      </c>
      <c r="F26" s="36"/>
    </row>
    <row r="27" spans="1:6" x14ac:dyDescent="0.3">
      <c r="A27" s="24">
        <f t="shared" si="1"/>
        <v>39599</v>
      </c>
      <c r="B27" s="26">
        <f t="shared" si="0"/>
        <v>1.9178082191780822E-3</v>
      </c>
      <c r="F27" s="36"/>
    </row>
    <row r="28" spans="1:6" x14ac:dyDescent="0.3">
      <c r="A28" s="24">
        <f t="shared" si="1"/>
        <v>39629</v>
      </c>
      <c r="B28" s="26">
        <f t="shared" si="0"/>
        <v>1.9178082191780822E-3</v>
      </c>
    </row>
    <row r="29" spans="1:6" x14ac:dyDescent="0.3">
      <c r="A29" s="24">
        <f t="shared" si="1"/>
        <v>39660</v>
      </c>
      <c r="B29" s="26">
        <f t="shared" si="0"/>
        <v>1.9178082191780822E-3</v>
      </c>
    </row>
    <row r="30" spans="1:6" x14ac:dyDescent="0.3">
      <c r="A30" s="24">
        <f t="shared" si="1"/>
        <v>39691</v>
      </c>
      <c r="B30" s="26">
        <f t="shared" si="0"/>
        <v>1.9178082191780822E-3</v>
      </c>
    </row>
    <row r="31" spans="1:6" x14ac:dyDescent="0.3">
      <c r="A31" s="24">
        <f t="shared" si="1"/>
        <v>39721</v>
      </c>
      <c r="B31" s="26">
        <f t="shared" si="0"/>
        <v>1.9178082191780822E-3</v>
      </c>
    </row>
    <row r="32" spans="1:6" x14ac:dyDescent="0.3">
      <c r="A32" s="24">
        <f t="shared" si="1"/>
        <v>39752</v>
      </c>
      <c r="B32" s="26">
        <f t="shared" si="0"/>
        <v>1.9178082191780822E-3</v>
      </c>
    </row>
    <row r="33" spans="1:2" x14ac:dyDescent="0.3">
      <c r="A33" s="24">
        <f t="shared" si="1"/>
        <v>39782</v>
      </c>
      <c r="B33" s="26">
        <f t="shared" si="0"/>
        <v>1.9178082191780822E-3</v>
      </c>
    </row>
    <row r="34" spans="1:2" x14ac:dyDescent="0.3">
      <c r="A34" s="24">
        <f t="shared" si="1"/>
        <v>39813</v>
      </c>
      <c r="B34" s="26">
        <f t="shared" si="0"/>
        <v>1.9178082191780822E-3</v>
      </c>
    </row>
    <row r="35" spans="1:2" x14ac:dyDescent="0.3">
      <c r="A35" s="24">
        <f t="shared" si="1"/>
        <v>39844</v>
      </c>
      <c r="B35" s="26">
        <f t="shared" si="0"/>
        <v>1.9178082191780822E-3</v>
      </c>
    </row>
    <row r="36" spans="1:2" x14ac:dyDescent="0.3">
      <c r="A36" s="24">
        <f t="shared" si="1"/>
        <v>39872</v>
      </c>
      <c r="B36" s="26">
        <f t="shared" si="0"/>
        <v>1.9178082191780822E-3</v>
      </c>
    </row>
    <row r="37" spans="1:2" x14ac:dyDescent="0.3">
      <c r="A37" s="24">
        <f t="shared" si="1"/>
        <v>39903</v>
      </c>
      <c r="B37" s="26">
        <f t="shared" si="0"/>
        <v>1.9178082191780822E-3</v>
      </c>
    </row>
    <row r="38" spans="1:2" x14ac:dyDescent="0.3">
      <c r="A38" s="24">
        <f t="shared" si="1"/>
        <v>39933</v>
      </c>
      <c r="B38" s="26">
        <f t="shared" si="0"/>
        <v>1.9178082191780822E-3</v>
      </c>
    </row>
    <row r="39" spans="1:2" x14ac:dyDescent="0.3">
      <c r="A39" s="24">
        <f t="shared" si="1"/>
        <v>39964</v>
      </c>
      <c r="B39" s="26">
        <f t="shared" si="0"/>
        <v>1.9178082191780822E-3</v>
      </c>
    </row>
    <row r="40" spans="1:2" x14ac:dyDescent="0.3">
      <c r="A40" s="24">
        <f t="shared" si="1"/>
        <v>39994</v>
      </c>
      <c r="B40" s="26">
        <f t="shared" si="0"/>
        <v>1.9178082191780822E-3</v>
      </c>
    </row>
    <row r="41" spans="1:2" x14ac:dyDescent="0.3">
      <c r="A41" s="24">
        <f t="shared" si="1"/>
        <v>40025</v>
      </c>
      <c r="B41" s="26">
        <f>0.525/365</f>
        <v>1.4383561643835617E-3</v>
      </c>
    </row>
    <row r="42" spans="1:2" x14ac:dyDescent="0.3">
      <c r="A42" s="24">
        <f t="shared" si="1"/>
        <v>40056</v>
      </c>
      <c r="B42" s="26">
        <f t="shared" ref="B42:B72" si="3">0.525/365</f>
        <v>1.4383561643835617E-3</v>
      </c>
    </row>
    <row r="43" spans="1:2" x14ac:dyDescent="0.3">
      <c r="A43" s="24">
        <f t="shared" si="1"/>
        <v>40086</v>
      </c>
      <c r="B43" s="26">
        <f t="shared" si="3"/>
        <v>1.4383561643835617E-3</v>
      </c>
    </row>
    <row r="44" spans="1:2" x14ac:dyDescent="0.3">
      <c r="A44" s="24">
        <f t="shared" si="1"/>
        <v>40117</v>
      </c>
      <c r="B44" s="26">
        <f t="shared" si="3"/>
        <v>1.4383561643835617E-3</v>
      </c>
    </row>
    <row r="45" spans="1:2" x14ac:dyDescent="0.3">
      <c r="A45" s="24">
        <f t="shared" si="1"/>
        <v>40147</v>
      </c>
      <c r="B45" s="26">
        <f t="shared" si="3"/>
        <v>1.4383561643835617E-3</v>
      </c>
    </row>
    <row r="46" spans="1:2" x14ac:dyDescent="0.3">
      <c r="A46" s="24">
        <f t="shared" si="1"/>
        <v>40178</v>
      </c>
      <c r="B46" s="26">
        <f t="shared" si="3"/>
        <v>1.4383561643835617E-3</v>
      </c>
    </row>
    <row r="47" spans="1:2" x14ac:dyDescent="0.3">
      <c r="A47" s="24">
        <f t="shared" si="1"/>
        <v>40209</v>
      </c>
      <c r="B47" s="26">
        <f t="shared" si="3"/>
        <v>1.4383561643835617E-3</v>
      </c>
    </row>
    <row r="48" spans="1:2" x14ac:dyDescent="0.3">
      <c r="A48" s="24">
        <f t="shared" si="1"/>
        <v>40237</v>
      </c>
      <c r="B48" s="26">
        <f t="shared" si="3"/>
        <v>1.4383561643835617E-3</v>
      </c>
    </row>
    <row r="49" spans="1:2" x14ac:dyDescent="0.3">
      <c r="A49" s="24">
        <f t="shared" si="1"/>
        <v>40268</v>
      </c>
      <c r="B49" s="26">
        <f t="shared" si="3"/>
        <v>1.4383561643835617E-3</v>
      </c>
    </row>
    <row r="50" spans="1:2" x14ac:dyDescent="0.3">
      <c r="A50" s="24">
        <f t="shared" si="1"/>
        <v>40298</v>
      </c>
      <c r="B50" s="26">
        <f t="shared" si="3"/>
        <v>1.4383561643835617E-3</v>
      </c>
    </row>
    <row r="51" spans="1:2" x14ac:dyDescent="0.3">
      <c r="A51" s="24">
        <f t="shared" si="1"/>
        <v>40329</v>
      </c>
      <c r="B51" s="26">
        <f t="shared" si="3"/>
        <v>1.4383561643835617E-3</v>
      </c>
    </row>
    <row r="52" spans="1:2" x14ac:dyDescent="0.3">
      <c r="A52" s="24">
        <f t="shared" si="1"/>
        <v>40359</v>
      </c>
      <c r="B52" s="26">
        <f t="shared" si="3"/>
        <v>1.4383561643835617E-3</v>
      </c>
    </row>
    <row r="53" spans="1:2" x14ac:dyDescent="0.3">
      <c r="A53" s="24">
        <f t="shared" si="1"/>
        <v>40390</v>
      </c>
      <c r="B53" s="26">
        <f t="shared" si="3"/>
        <v>1.4383561643835617E-3</v>
      </c>
    </row>
    <row r="54" spans="1:2" x14ac:dyDescent="0.3">
      <c r="A54" s="24">
        <f t="shared" si="1"/>
        <v>40421</v>
      </c>
      <c r="B54" s="26">
        <f t="shared" si="3"/>
        <v>1.4383561643835617E-3</v>
      </c>
    </row>
    <row r="55" spans="1:2" x14ac:dyDescent="0.3">
      <c r="A55" s="24">
        <f t="shared" si="1"/>
        <v>40451</v>
      </c>
      <c r="B55" s="26">
        <f t="shared" si="3"/>
        <v>1.4383561643835617E-3</v>
      </c>
    </row>
    <row r="56" spans="1:2" x14ac:dyDescent="0.3">
      <c r="A56" s="24">
        <f t="shared" si="1"/>
        <v>40482</v>
      </c>
      <c r="B56" s="26">
        <f t="shared" si="3"/>
        <v>1.4383561643835617E-3</v>
      </c>
    </row>
    <row r="57" spans="1:2" x14ac:dyDescent="0.3">
      <c r="A57" s="24">
        <f t="shared" si="1"/>
        <v>40512</v>
      </c>
      <c r="B57" s="26">
        <f t="shared" si="3"/>
        <v>1.4383561643835617E-3</v>
      </c>
    </row>
    <row r="58" spans="1:2" x14ac:dyDescent="0.3">
      <c r="A58" s="24">
        <f t="shared" si="1"/>
        <v>40543</v>
      </c>
      <c r="B58" s="26">
        <f t="shared" si="3"/>
        <v>1.4383561643835617E-3</v>
      </c>
    </row>
    <row r="59" spans="1:2" x14ac:dyDescent="0.3">
      <c r="A59" s="24">
        <f t="shared" si="1"/>
        <v>40574</v>
      </c>
      <c r="B59" s="26">
        <f t="shared" si="3"/>
        <v>1.4383561643835617E-3</v>
      </c>
    </row>
    <row r="60" spans="1:2" x14ac:dyDescent="0.3">
      <c r="A60" s="24">
        <f t="shared" si="1"/>
        <v>40602</v>
      </c>
      <c r="B60" s="26">
        <f t="shared" si="3"/>
        <v>1.4383561643835617E-3</v>
      </c>
    </row>
    <row r="61" spans="1:2" x14ac:dyDescent="0.3">
      <c r="A61" s="24">
        <f t="shared" si="1"/>
        <v>40633</v>
      </c>
      <c r="B61" s="26">
        <f t="shared" si="3"/>
        <v>1.4383561643835617E-3</v>
      </c>
    </row>
    <row r="62" spans="1:2" x14ac:dyDescent="0.3">
      <c r="A62" s="24">
        <f t="shared" si="1"/>
        <v>40663</v>
      </c>
      <c r="B62" s="26">
        <f t="shared" si="3"/>
        <v>1.4383561643835617E-3</v>
      </c>
    </row>
    <row r="63" spans="1:2" x14ac:dyDescent="0.3">
      <c r="A63" s="24">
        <f t="shared" si="1"/>
        <v>40694</v>
      </c>
      <c r="B63" s="26">
        <f t="shared" si="3"/>
        <v>1.4383561643835617E-3</v>
      </c>
    </row>
    <row r="64" spans="1:2" x14ac:dyDescent="0.3">
      <c r="A64" s="24">
        <f t="shared" si="1"/>
        <v>40724</v>
      </c>
      <c r="B64" s="26">
        <f t="shared" si="3"/>
        <v>1.4383561643835617E-3</v>
      </c>
    </row>
    <row r="65" spans="1:2" x14ac:dyDescent="0.3">
      <c r="A65" s="24">
        <f t="shared" si="1"/>
        <v>40755</v>
      </c>
      <c r="B65" s="26">
        <f t="shared" si="3"/>
        <v>1.4383561643835617E-3</v>
      </c>
    </row>
    <row r="66" spans="1:2" x14ac:dyDescent="0.3">
      <c r="A66" s="24">
        <f t="shared" si="1"/>
        <v>40786</v>
      </c>
      <c r="B66" s="26">
        <f t="shared" si="3"/>
        <v>1.4383561643835617E-3</v>
      </c>
    </row>
    <row r="67" spans="1:2" x14ac:dyDescent="0.3">
      <c r="A67" s="24">
        <f t="shared" si="1"/>
        <v>40816</v>
      </c>
      <c r="B67" s="26">
        <f t="shared" si="3"/>
        <v>1.4383561643835617E-3</v>
      </c>
    </row>
    <row r="68" spans="1:2" x14ac:dyDescent="0.3">
      <c r="A68" s="24">
        <f t="shared" si="1"/>
        <v>40847</v>
      </c>
      <c r="B68" s="26">
        <f t="shared" si="3"/>
        <v>1.4383561643835617E-3</v>
      </c>
    </row>
    <row r="69" spans="1:2" x14ac:dyDescent="0.3">
      <c r="A69" s="24">
        <f t="shared" si="1"/>
        <v>40877</v>
      </c>
      <c r="B69" s="26">
        <f t="shared" si="3"/>
        <v>1.4383561643835617E-3</v>
      </c>
    </row>
    <row r="70" spans="1:2" x14ac:dyDescent="0.3">
      <c r="A70" s="24">
        <f t="shared" si="1"/>
        <v>40908</v>
      </c>
      <c r="B70" s="26">
        <f t="shared" si="3"/>
        <v>1.4383561643835617E-3</v>
      </c>
    </row>
    <row r="71" spans="1:2" x14ac:dyDescent="0.3">
      <c r="A71" s="24">
        <f t="shared" ref="A71:A134" si="4">EOMONTH(A70,1)</f>
        <v>40939</v>
      </c>
      <c r="B71" s="26">
        <f t="shared" si="3"/>
        <v>1.4383561643835617E-3</v>
      </c>
    </row>
    <row r="72" spans="1:2" x14ac:dyDescent="0.3">
      <c r="A72" s="24">
        <f t="shared" si="4"/>
        <v>40968</v>
      </c>
      <c r="B72" s="26">
        <f t="shared" si="3"/>
        <v>1.4383561643835617E-3</v>
      </c>
    </row>
    <row r="73" spans="1:2" x14ac:dyDescent="0.3">
      <c r="A73" s="24">
        <f t="shared" si="4"/>
        <v>40999</v>
      </c>
      <c r="B73" s="26">
        <v>0</v>
      </c>
    </row>
    <row r="74" spans="1:2" x14ac:dyDescent="0.3">
      <c r="A74" s="24">
        <f t="shared" si="4"/>
        <v>41029</v>
      </c>
      <c r="B74" s="26">
        <v>0</v>
      </c>
    </row>
    <row r="75" spans="1:2" x14ac:dyDescent="0.3">
      <c r="A75" s="24">
        <f t="shared" si="4"/>
        <v>41060</v>
      </c>
      <c r="B75" s="26">
        <v>0</v>
      </c>
    </row>
    <row r="76" spans="1:2" x14ac:dyDescent="0.3">
      <c r="A76" s="24">
        <f t="shared" si="4"/>
        <v>41090</v>
      </c>
      <c r="B76" s="26">
        <v>0</v>
      </c>
    </row>
    <row r="77" spans="1:2" x14ac:dyDescent="0.3">
      <c r="A77" s="24">
        <f t="shared" si="4"/>
        <v>41121</v>
      </c>
      <c r="B77" s="26">
        <v>0</v>
      </c>
    </row>
    <row r="78" spans="1:2" x14ac:dyDescent="0.3">
      <c r="A78" s="24">
        <f t="shared" si="4"/>
        <v>41152</v>
      </c>
      <c r="B78" s="26">
        <v>0</v>
      </c>
    </row>
    <row r="79" spans="1:2" x14ac:dyDescent="0.3">
      <c r="A79" s="24">
        <f t="shared" si="4"/>
        <v>41182</v>
      </c>
      <c r="B79" s="26">
        <v>0</v>
      </c>
    </row>
    <row r="80" spans="1:2" x14ac:dyDescent="0.3">
      <c r="A80" s="24">
        <f t="shared" si="4"/>
        <v>41213</v>
      </c>
      <c r="B80" s="26">
        <v>0</v>
      </c>
    </row>
    <row r="81" spans="1:2" x14ac:dyDescent="0.3">
      <c r="A81" s="24">
        <f t="shared" si="4"/>
        <v>41243</v>
      </c>
      <c r="B81" s="26">
        <v>0</v>
      </c>
    </row>
    <row r="82" spans="1:2" x14ac:dyDescent="0.3">
      <c r="A82" s="24">
        <f t="shared" si="4"/>
        <v>41274</v>
      </c>
      <c r="B82" s="26">
        <v>0</v>
      </c>
    </row>
    <row r="83" spans="1:2" x14ac:dyDescent="0.3">
      <c r="A83" s="24">
        <f t="shared" si="4"/>
        <v>41305</v>
      </c>
      <c r="B83" s="26">
        <v>0</v>
      </c>
    </row>
    <row r="84" spans="1:2" x14ac:dyDescent="0.3">
      <c r="A84" s="24">
        <f t="shared" si="4"/>
        <v>41333</v>
      </c>
      <c r="B84" s="26">
        <v>0</v>
      </c>
    </row>
    <row r="85" spans="1:2" x14ac:dyDescent="0.3">
      <c r="A85" s="24">
        <f t="shared" si="4"/>
        <v>41364</v>
      </c>
      <c r="B85" s="26">
        <v>0</v>
      </c>
    </row>
    <row r="86" spans="1:2" x14ac:dyDescent="0.3">
      <c r="A86" s="24">
        <f t="shared" si="4"/>
        <v>41394</v>
      </c>
      <c r="B86" s="26">
        <v>0</v>
      </c>
    </row>
    <row r="87" spans="1:2" x14ac:dyDescent="0.3">
      <c r="A87" s="24">
        <f t="shared" si="4"/>
        <v>41425</v>
      </c>
      <c r="B87" s="26">
        <v>0</v>
      </c>
    </row>
    <row r="88" spans="1:2" x14ac:dyDescent="0.3">
      <c r="A88" s="24">
        <f t="shared" si="4"/>
        <v>41455</v>
      </c>
      <c r="B88" s="26">
        <v>0</v>
      </c>
    </row>
    <row r="89" spans="1:2" x14ac:dyDescent="0.3">
      <c r="A89" s="24">
        <f t="shared" si="4"/>
        <v>41486</v>
      </c>
      <c r="B89" s="26">
        <v>0</v>
      </c>
    </row>
    <row r="90" spans="1:2" x14ac:dyDescent="0.3">
      <c r="A90" s="24">
        <f t="shared" si="4"/>
        <v>41517</v>
      </c>
      <c r="B90" s="26">
        <v>0</v>
      </c>
    </row>
    <row r="91" spans="1:2" x14ac:dyDescent="0.3">
      <c r="A91" s="24">
        <f t="shared" si="4"/>
        <v>41547</v>
      </c>
      <c r="B91" s="26">
        <v>0</v>
      </c>
    </row>
    <row r="92" spans="1:2" x14ac:dyDescent="0.3">
      <c r="A92" s="24">
        <f t="shared" si="4"/>
        <v>41578</v>
      </c>
      <c r="B92" s="26">
        <v>0</v>
      </c>
    </row>
    <row r="93" spans="1:2" x14ac:dyDescent="0.3">
      <c r="A93" s="24">
        <f t="shared" si="4"/>
        <v>41608</v>
      </c>
      <c r="B93" s="26">
        <v>0</v>
      </c>
    </row>
    <row r="94" spans="1:2" x14ac:dyDescent="0.3">
      <c r="A94" s="24">
        <f t="shared" si="4"/>
        <v>41639</v>
      </c>
      <c r="B94" s="26">
        <v>0</v>
      </c>
    </row>
    <row r="95" spans="1:2" x14ac:dyDescent="0.3">
      <c r="A95" s="24">
        <f t="shared" si="4"/>
        <v>41670</v>
      </c>
      <c r="B95" s="26">
        <v>0</v>
      </c>
    </row>
    <row r="96" spans="1:2" x14ac:dyDescent="0.3">
      <c r="A96" s="24">
        <f t="shared" si="4"/>
        <v>41698</v>
      </c>
      <c r="B96" s="26">
        <v>0</v>
      </c>
    </row>
    <row r="97" spans="1:10" x14ac:dyDescent="0.3">
      <c r="A97" s="24">
        <f t="shared" si="4"/>
        <v>41729</v>
      </c>
      <c r="B97" s="26">
        <v>0</v>
      </c>
    </row>
    <row r="98" spans="1:10" x14ac:dyDescent="0.3">
      <c r="A98" s="24">
        <f t="shared" si="4"/>
        <v>41759</v>
      </c>
      <c r="B98" s="26">
        <v>0</v>
      </c>
    </row>
    <row r="99" spans="1:10" x14ac:dyDescent="0.3">
      <c r="A99" s="24">
        <f t="shared" si="4"/>
        <v>41790</v>
      </c>
      <c r="B99" s="26">
        <v>0</v>
      </c>
      <c r="D99" s="71"/>
    </row>
    <row r="100" spans="1:10" x14ac:dyDescent="0.3">
      <c r="A100" s="24">
        <f t="shared" si="4"/>
        <v>41820</v>
      </c>
      <c r="B100" s="26">
        <v>0</v>
      </c>
    </row>
    <row r="101" spans="1:10" x14ac:dyDescent="0.3">
      <c r="A101" s="24">
        <f t="shared" si="4"/>
        <v>41851</v>
      </c>
      <c r="B101" s="26">
        <v>0</v>
      </c>
    </row>
    <row r="102" spans="1:10" x14ac:dyDescent="0.3">
      <c r="A102" s="24">
        <f t="shared" si="4"/>
        <v>41882</v>
      </c>
      <c r="B102" s="26">
        <v>0</v>
      </c>
    </row>
    <row r="103" spans="1:10" x14ac:dyDescent="0.3">
      <c r="A103" s="24">
        <f t="shared" si="4"/>
        <v>41912</v>
      </c>
      <c r="B103" s="26">
        <f>0.025/DAY($A103)</f>
        <v>8.3333333333333339E-4</v>
      </c>
      <c r="C103" s="150"/>
      <c r="E103" s="157"/>
    </row>
    <row r="104" spans="1:10" x14ac:dyDescent="0.3">
      <c r="A104" s="24">
        <f t="shared" si="4"/>
        <v>41943</v>
      </c>
      <c r="B104" s="26">
        <v>0</v>
      </c>
    </row>
    <row r="105" spans="1:10" x14ac:dyDescent="0.3">
      <c r="A105" s="24">
        <f t="shared" si="4"/>
        <v>41973</v>
      </c>
      <c r="B105" s="26">
        <v>0</v>
      </c>
    </row>
    <row r="106" spans="1:10" x14ac:dyDescent="0.3">
      <c r="A106" s="24">
        <f t="shared" si="4"/>
        <v>42004</v>
      </c>
      <c r="B106" s="26">
        <f>0.025/DAY($A106)</f>
        <v>8.0645161290322581E-4</v>
      </c>
      <c r="H106" s="67"/>
      <c r="J106" s="65"/>
    </row>
    <row r="107" spans="1:10" x14ac:dyDescent="0.3">
      <c r="A107" s="24">
        <f t="shared" si="4"/>
        <v>42035</v>
      </c>
      <c r="B107" s="26">
        <v>0</v>
      </c>
    </row>
    <row r="108" spans="1:10" x14ac:dyDescent="0.3">
      <c r="A108" s="24">
        <f t="shared" si="4"/>
        <v>42063</v>
      </c>
      <c r="B108" s="26">
        <v>0</v>
      </c>
      <c r="C108" s="10"/>
    </row>
    <row r="109" spans="1:10" x14ac:dyDescent="0.3">
      <c r="A109" s="24">
        <f t="shared" si="4"/>
        <v>42094</v>
      </c>
      <c r="B109" s="26">
        <f>0.025/DAY($A109)</f>
        <v>8.0645161290322581E-4</v>
      </c>
    </row>
    <row r="110" spans="1:10" x14ac:dyDescent="0.3">
      <c r="A110" s="24">
        <f t="shared" si="4"/>
        <v>42124</v>
      </c>
      <c r="B110" s="26">
        <v>0</v>
      </c>
      <c r="C110" s="106"/>
    </row>
    <row r="111" spans="1:10" x14ac:dyDescent="0.3">
      <c r="A111" s="24">
        <f t="shared" si="4"/>
        <v>42155</v>
      </c>
      <c r="B111" s="26">
        <v>0</v>
      </c>
    </row>
    <row r="112" spans="1:10" x14ac:dyDescent="0.3">
      <c r="A112" s="24">
        <f t="shared" si="4"/>
        <v>42185</v>
      </c>
      <c r="B112" s="26">
        <f>0.025/DAY($A112)</f>
        <v>8.3333333333333339E-4</v>
      </c>
    </row>
    <row r="113" spans="1:4" x14ac:dyDescent="0.3">
      <c r="A113" s="24">
        <f t="shared" si="4"/>
        <v>42216</v>
      </c>
      <c r="B113" s="26">
        <v>0</v>
      </c>
      <c r="C113" s="62"/>
    </row>
    <row r="114" spans="1:4" x14ac:dyDescent="0.3">
      <c r="A114" s="24">
        <f t="shared" si="4"/>
        <v>42247</v>
      </c>
      <c r="B114" s="26">
        <v>0</v>
      </c>
    </row>
    <row r="115" spans="1:4" x14ac:dyDescent="0.3">
      <c r="A115" s="24">
        <f t="shared" si="4"/>
        <v>42277</v>
      </c>
      <c r="B115" s="26">
        <f>0.025/DAY($A115)</f>
        <v>8.3333333333333339E-4</v>
      </c>
    </row>
    <row r="116" spans="1:4" x14ac:dyDescent="0.3">
      <c r="A116" s="24">
        <f t="shared" si="4"/>
        <v>42308</v>
      </c>
      <c r="B116" s="26">
        <v>0</v>
      </c>
    </row>
    <row r="117" spans="1:4" x14ac:dyDescent="0.3">
      <c r="A117" s="24">
        <f t="shared" si="4"/>
        <v>42338</v>
      </c>
      <c r="B117" s="26">
        <v>0</v>
      </c>
    </row>
    <row r="118" spans="1:4" x14ac:dyDescent="0.3">
      <c r="A118" s="24">
        <f t="shared" si="4"/>
        <v>42369</v>
      </c>
      <c r="B118" s="26">
        <f>0.025/DAY($A118)</f>
        <v>8.0645161290322581E-4</v>
      </c>
      <c r="C118" s="62"/>
      <c r="D118" s="61"/>
    </row>
    <row r="119" spans="1:4" x14ac:dyDescent="0.3">
      <c r="A119" s="24">
        <f t="shared" si="4"/>
        <v>42400</v>
      </c>
      <c r="B119" s="26">
        <v>0</v>
      </c>
    </row>
    <row r="120" spans="1:4" x14ac:dyDescent="0.3">
      <c r="A120" s="24">
        <f t="shared" si="4"/>
        <v>42429</v>
      </c>
      <c r="B120" s="26">
        <v>0</v>
      </c>
    </row>
    <row r="121" spans="1:4" x14ac:dyDescent="0.3">
      <c r="A121" s="24">
        <f t="shared" si="4"/>
        <v>42460</v>
      </c>
      <c r="B121" s="26">
        <f>0.025/DAY($A121)</f>
        <v>8.0645161290322581E-4</v>
      </c>
      <c r="C121" s="62"/>
      <c r="D121" s="61"/>
    </row>
    <row r="122" spans="1:4" x14ac:dyDescent="0.3">
      <c r="A122" s="24">
        <f t="shared" si="4"/>
        <v>42490</v>
      </c>
      <c r="B122" s="26">
        <v>0</v>
      </c>
    </row>
    <row r="123" spans="1:4" x14ac:dyDescent="0.3">
      <c r="A123" s="24">
        <f t="shared" si="4"/>
        <v>42521</v>
      </c>
      <c r="B123" s="26">
        <v>0</v>
      </c>
    </row>
    <row r="124" spans="1:4" x14ac:dyDescent="0.3">
      <c r="A124" s="24">
        <f t="shared" si="4"/>
        <v>42551</v>
      </c>
      <c r="B124" s="26">
        <f>0.025/DAY($A124)</f>
        <v>8.3333333333333339E-4</v>
      </c>
      <c r="C124" s="62"/>
      <c r="D124" s="61"/>
    </row>
    <row r="125" spans="1:4" x14ac:dyDescent="0.3">
      <c r="A125" s="24">
        <f t="shared" si="4"/>
        <v>42582</v>
      </c>
      <c r="B125" s="26">
        <v>0</v>
      </c>
    </row>
    <row r="126" spans="1:4" x14ac:dyDescent="0.3">
      <c r="A126" s="24">
        <f t="shared" si="4"/>
        <v>42613</v>
      </c>
      <c r="B126" s="26">
        <v>0</v>
      </c>
    </row>
    <row r="127" spans="1:4" x14ac:dyDescent="0.3">
      <c r="A127" s="24">
        <f t="shared" si="4"/>
        <v>42643</v>
      </c>
      <c r="B127" s="26">
        <f>0.025/DAY($A127)</f>
        <v>8.3333333333333339E-4</v>
      </c>
    </row>
    <row r="128" spans="1:4" x14ac:dyDescent="0.3">
      <c r="A128" s="24">
        <f t="shared" si="4"/>
        <v>42674</v>
      </c>
      <c r="B128" s="26">
        <v>0</v>
      </c>
    </row>
    <row r="129" spans="1:3" x14ac:dyDescent="0.3">
      <c r="A129" s="24">
        <f t="shared" si="4"/>
        <v>42704</v>
      </c>
      <c r="B129" s="26">
        <v>0</v>
      </c>
    </row>
    <row r="130" spans="1:3" x14ac:dyDescent="0.3">
      <c r="A130" s="24">
        <f t="shared" si="4"/>
        <v>42735</v>
      </c>
      <c r="B130" s="26">
        <f>0.025/DAY($A130)</f>
        <v>8.0645161290322581E-4</v>
      </c>
      <c r="C130" s="128"/>
    </row>
    <row r="131" spans="1:3" x14ac:dyDescent="0.3">
      <c r="A131" s="24">
        <f t="shared" si="4"/>
        <v>42766</v>
      </c>
      <c r="B131" s="26">
        <v>0</v>
      </c>
    </row>
    <row r="132" spans="1:3" x14ac:dyDescent="0.3">
      <c r="A132" s="24">
        <f t="shared" si="4"/>
        <v>42794</v>
      </c>
      <c r="B132" s="26">
        <v>0</v>
      </c>
    </row>
    <row r="133" spans="1:3" x14ac:dyDescent="0.3">
      <c r="A133" s="24">
        <f t="shared" si="4"/>
        <v>42825</v>
      </c>
      <c r="B133" s="26">
        <v>0</v>
      </c>
    </row>
    <row r="134" spans="1:3" x14ac:dyDescent="0.3">
      <c r="A134" s="24">
        <f t="shared" si="4"/>
        <v>42855</v>
      </c>
      <c r="B134" s="26">
        <v>0</v>
      </c>
    </row>
    <row r="135" spans="1:3" x14ac:dyDescent="0.3">
      <c r="A135" s="24">
        <f t="shared" ref="A135:A142" si="5">EOMONTH(A134,1)</f>
        <v>42886</v>
      </c>
      <c r="B135" s="26">
        <v>0</v>
      </c>
    </row>
    <row r="136" spans="1:3" x14ac:dyDescent="0.3">
      <c r="A136" s="24">
        <f t="shared" si="5"/>
        <v>42916</v>
      </c>
      <c r="B136" s="26">
        <v>0</v>
      </c>
    </row>
    <row r="137" spans="1:3" x14ac:dyDescent="0.3">
      <c r="A137" s="24">
        <f t="shared" si="5"/>
        <v>42947</v>
      </c>
      <c r="B137" s="26">
        <v>0</v>
      </c>
    </row>
    <row r="138" spans="1:3" x14ac:dyDescent="0.3">
      <c r="A138" s="24">
        <f t="shared" si="5"/>
        <v>42978</v>
      </c>
      <c r="B138" s="26">
        <v>0</v>
      </c>
    </row>
    <row r="139" spans="1:3" x14ac:dyDescent="0.3">
      <c r="A139" s="24">
        <f t="shared" si="5"/>
        <v>43008</v>
      </c>
      <c r="B139" s="26">
        <v>0</v>
      </c>
    </row>
    <row r="140" spans="1:3" x14ac:dyDescent="0.3">
      <c r="A140" s="24">
        <f t="shared" si="5"/>
        <v>43039</v>
      </c>
      <c r="B140" s="26">
        <v>0</v>
      </c>
    </row>
    <row r="141" spans="1:3" x14ac:dyDescent="0.3">
      <c r="A141" s="24">
        <f t="shared" si="5"/>
        <v>43069</v>
      </c>
      <c r="B141" s="26">
        <v>0</v>
      </c>
    </row>
    <row r="142" spans="1:3" x14ac:dyDescent="0.3">
      <c r="A142" s="24">
        <f t="shared" si="5"/>
        <v>43100</v>
      </c>
      <c r="B142" s="26">
        <v>0</v>
      </c>
    </row>
  </sheetData>
  <mergeCells count="2">
    <mergeCell ref="E3:F3"/>
    <mergeCell ref="E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8"/>
  <sheetViews>
    <sheetView zoomScale="70" zoomScaleNormal="70" workbookViewId="0">
      <pane xSplit="3" ySplit="7" topLeftCell="D89" activePane="bottomRight" state="frozen"/>
      <selection activeCell="B12" sqref="B12:C12"/>
      <selection pane="topRight" activeCell="B12" sqref="B12:C12"/>
      <selection pane="bottomLeft" activeCell="B12" sqref="B12:C12"/>
      <selection pane="bottomRight" activeCell="B1" sqref="B1:AF1048576"/>
    </sheetView>
  </sheetViews>
  <sheetFormatPr defaultRowHeight="14.4" x14ac:dyDescent="0.3"/>
  <cols>
    <col min="1" max="1" width="19.6640625" customWidth="1"/>
    <col min="2" max="2" width="13.109375" customWidth="1"/>
    <col min="3" max="3" width="18.6640625" customWidth="1"/>
    <col min="4" max="4" width="10.88671875" customWidth="1"/>
    <col min="5" max="5" width="15.33203125" customWidth="1"/>
    <col min="6" max="6" width="14.44140625" customWidth="1"/>
    <col min="7" max="7" width="8.109375" customWidth="1"/>
    <col min="8" max="8" width="13.88671875" customWidth="1"/>
    <col min="9" max="9" width="12.5546875" customWidth="1"/>
    <col min="10" max="10" width="15.5546875" customWidth="1"/>
    <col min="11" max="11" width="17.88671875" customWidth="1"/>
    <col min="12" max="12" width="14.33203125" customWidth="1"/>
    <col min="13" max="13" width="22.88671875" customWidth="1"/>
    <col min="14" max="14" width="11.6640625" customWidth="1"/>
    <col min="15" max="15" width="18.33203125" customWidth="1"/>
    <col min="16" max="16" width="11.6640625" customWidth="1"/>
    <col min="17" max="17" width="22.88671875" customWidth="1"/>
    <col min="18" max="18" width="17.109375" customWidth="1"/>
    <col min="19" max="19" width="14.88671875" customWidth="1"/>
    <col min="20" max="20" width="20" customWidth="1"/>
    <col min="21" max="21" width="17.33203125" customWidth="1"/>
    <col min="22" max="22" width="14.44140625" customWidth="1"/>
    <col min="23" max="23" width="12.109375" customWidth="1"/>
    <col min="24" max="25" width="15.5546875" customWidth="1"/>
    <col min="26" max="26" width="9.109375" customWidth="1"/>
    <col min="27" max="27" width="14.44140625" customWidth="1"/>
    <col min="28" max="28" width="12.109375" customWidth="1"/>
    <col min="29" max="30" width="15.5546875" customWidth="1"/>
    <col min="31" max="31" width="14.6640625" customWidth="1"/>
    <col min="32" max="32" width="24.44140625" customWidth="1"/>
    <col min="33" max="33" width="15.5546875" customWidth="1"/>
    <col min="34" max="34" width="15.88671875" customWidth="1"/>
    <col min="36" max="36" width="13.109375" bestFit="1" customWidth="1"/>
    <col min="37" max="37" width="15.6640625" bestFit="1" customWidth="1"/>
  </cols>
  <sheetData>
    <row r="1" spans="1:37" x14ac:dyDescent="0.3">
      <c r="A1" t="s">
        <v>13</v>
      </c>
      <c r="B1" s="59">
        <f>'Hypothetical Return Calc'!C4</f>
        <v>0</v>
      </c>
      <c r="C1" s="60">
        <f>IF(AND(B1&gt;=DATE(2008,7,16),B1&lt;=DATE(2008,7,31)),31-DAY(B1)+1,IF(B1&lt;DATE(2008,7,16),16,0))</f>
        <v>16</v>
      </c>
      <c r="D1" t="s">
        <v>64</v>
      </c>
      <c r="E1" s="68"/>
      <c r="H1" s="67"/>
      <c r="I1" s="61"/>
      <c r="J1" s="36"/>
      <c r="K1" s="67"/>
      <c r="M1" s="125"/>
      <c r="N1" s="126"/>
      <c r="O1" s="127">
        <f>+SUM(O8:O166)</f>
        <v>0</v>
      </c>
      <c r="P1" s="126"/>
      <c r="Q1" s="127"/>
    </row>
    <row r="2" spans="1:37" x14ac:dyDescent="0.3">
      <c r="A2" t="s">
        <v>12</v>
      </c>
      <c r="B2" s="1">
        <v>43100</v>
      </c>
      <c r="C2" s="60">
        <f>IF(OR(B1&lt;DATE(2008,8,1),B1&gt;DATE(2008,8,31)),('Other Inputs'!$B$6*15+'Other Inputs'!$B$7*16)/31,IF(B1&lt;=DATE(2008,8,15),('Other Inputs'!$B$6*(15-DAY(B1))+'Other Inputs'!$B$7*16)/(31-DAY(B1)),'Other Inputs'!$B$7*(31-DAY(B1))/(31-DAY(B1))))</f>
        <v>1.9178082191780824E-3</v>
      </c>
      <c r="D2" s="86" t="str">
        <f>IF(EOMONTH($B$2,0)=B2,"OK","USE END OF MONTH")</f>
        <v>OK</v>
      </c>
      <c r="E2" s="69"/>
      <c r="F2" s="40"/>
      <c r="H2" s="67"/>
      <c r="I2" s="142"/>
      <c r="J2" s="66"/>
      <c r="K2" s="66"/>
      <c r="L2" s="106"/>
      <c r="M2" s="70"/>
      <c r="N2" s="42"/>
      <c r="O2" s="72"/>
      <c r="Q2" s="107"/>
      <c r="R2" s="48"/>
      <c r="AD2" s="109"/>
    </row>
    <row r="3" spans="1:37" x14ac:dyDescent="0.3">
      <c r="A3" t="s">
        <v>7</v>
      </c>
      <c r="B3" s="11" t="e">
        <f>XIRR(P7:P145,A7:A145,0.07)</f>
        <v>#NUM!</v>
      </c>
      <c r="D3" s="62"/>
      <c r="E3" s="131"/>
      <c r="I3" s="65"/>
      <c r="J3" s="142"/>
      <c r="K3" s="156"/>
      <c r="L3" s="67"/>
      <c r="M3" s="49"/>
      <c r="O3" s="72"/>
      <c r="Q3" s="70"/>
      <c r="R3" s="109"/>
    </row>
    <row r="4" spans="1:37" ht="15" thickBot="1" x14ac:dyDescent="0.35">
      <c r="A4" t="s">
        <v>8</v>
      </c>
      <c r="B4" s="20" t="e">
        <f>XIRR(T7:T145,A7:A145,0.07)</f>
        <v>#N/A</v>
      </c>
      <c r="D4" s="63"/>
      <c r="E4" s="108"/>
      <c r="F4" s="19"/>
      <c r="J4" s="64"/>
      <c r="K4" s="64"/>
      <c r="L4" s="72"/>
      <c r="M4" s="39"/>
      <c r="Q4" s="71"/>
    </row>
    <row r="5" spans="1:37" ht="15.75" customHeight="1" thickBot="1" x14ac:dyDescent="0.35">
      <c r="E5" s="10"/>
      <c r="F5" s="2"/>
      <c r="G5" s="2"/>
      <c r="H5" s="205" t="s">
        <v>2</v>
      </c>
      <c r="I5" s="206"/>
      <c r="J5" s="206"/>
      <c r="K5" s="206"/>
      <c r="L5" s="206"/>
      <c r="M5" s="206"/>
      <c r="N5" s="206"/>
      <c r="O5" s="206"/>
      <c r="P5" s="207"/>
      <c r="Q5" s="202" t="s">
        <v>3</v>
      </c>
      <c r="R5" s="203"/>
      <c r="S5" s="203"/>
      <c r="T5" s="204"/>
      <c r="V5" s="202" t="s">
        <v>91</v>
      </c>
      <c r="W5" s="203"/>
      <c r="X5" s="203"/>
      <c r="Y5" s="204"/>
      <c r="AA5" s="205" t="s">
        <v>90</v>
      </c>
      <c r="AB5" s="206"/>
      <c r="AC5" s="206"/>
      <c r="AD5" s="206"/>
      <c r="AE5" s="206"/>
      <c r="AF5" s="206"/>
      <c r="AG5" s="206"/>
      <c r="AH5" s="207"/>
    </row>
    <row r="6" spans="1:37" ht="99.75" customHeight="1" x14ac:dyDescent="0.3">
      <c r="A6" s="50" t="s">
        <v>1</v>
      </c>
      <c r="B6" s="50" t="s">
        <v>24</v>
      </c>
      <c r="C6" s="50" t="s">
        <v>0</v>
      </c>
      <c r="D6" s="50" t="s">
        <v>26</v>
      </c>
      <c r="E6" s="50" t="s">
        <v>10</v>
      </c>
      <c r="F6" s="51" t="s">
        <v>25</v>
      </c>
      <c r="G6" s="51" t="s">
        <v>9</v>
      </c>
      <c r="H6" s="52" t="s">
        <v>27</v>
      </c>
      <c r="I6" s="52" t="s">
        <v>28</v>
      </c>
      <c r="J6" s="53" t="s">
        <v>45</v>
      </c>
      <c r="K6" s="53" t="s">
        <v>46</v>
      </c>
      <c r="L6" s="54" t="s">
        <v>11</v>
      </c>
      <c r="M6" s="54" t="s">
        <v>4</v>
      </c>
      <c r="N6" s="55" t="s">
        <v>5</v>
      </c>
      <c r="O6" s="56" t="s">
        <v>44</v>
      </c>
      <c r="P6" s="57" t="s">
        <v>48</v>
      </c>
      <c r="Q6" s="132" t="s">
        <v>47</v>
      </c>
      <c r="R6" s="133" t="s">
        <v>16</v>
      </c>
      <c r="S6" s="134" t="s">
        <v>6</v>
      </c>
      <c r="T6" s="134" t="s">
        <v>49</v>
      </c>
      <c r="V6" s="139" t="s">
        <v>86</v>
      </c>
      <c r="W6" s="139" t="s">
        <v>87</v>
      </c>
      <c r="X6" s="139" t="s">
        <v>89</v>
      </c>
      <c r="Y6" s="139" t="s">
        <v>92</v>
      </c>
      <c r="AA6" s="139" t="s">
        <v>86</v>
      </c>
      <c r="AB6" s="139" t="s">
        <v>87</v>
      </c>
      <c r="AC6" s="139" t="s">
        <v>95</v>
      </c>
      <c r="AD6" s="139" t="s">
        <v>99</v>
      </c>
      <c r="AE6" s="133" t="s">
        <v>90</v>
      </c>
      <c r="AF6" s="58" t="s">
        <v>93</v>
      </c>
      <c r="AG6" s="133" t="s">
        <v>100</v>
      </c>
      <c r="AH6" s="133" t="s">
        <v>101</v>
      </c>
    </row>
    <row r="7" spans="1:37" x14ac:dyDescent="0.3">
      <c r="A7" s="21">
        <f>+B1</f>
        <v>0</v>
      </c>
      <c r="B7" s="15"/>
      <c r="C7" s="15"/>
      <c r="D7" s="47"/>
      <c r="E7" s="47"/>
      <c r="F7" s="12"/>
      <c r="G7" s="12"/>
      <c r="H7" s="13"/>
      <c r="I7" s="13"/>
      <c r="J7" s="14"/>
      <c r="K7" s="15"/>
      <c r="L7" s="47"/>
      <c r="M7" s="15"/>
      <c r="N7" s="16"/>
      <c r="O7" s="16"/>
      <c r="P7" s="18">
        <v>-10</v>
      </c>
      <c r="Q7" s="16"/>
      <c r="R7" s="17"/>
      <c r="S7" s="17"/>
      <c r="T7" s="137">
        <v>-10</v>
      </c>
      <c r="V7" s="138"/>
      <c r="W7" s="138"/>
      <c r="X7" s="138"/>
      <c r="Y7" s="141">
        <f>IF('Hypothetical Return Calc DRIP'!C9="NO",-10,-'Hypothetical Return Calc DRIP'!C10)</f>
        <v>-10</v>
      </c>
      <c r="AA7" s="138"/>
      <c r="AB7" s="138"/>
      <c r="AC7" s="138"/>
      <c r="AD7" s="141">
        <f>+Y7</f>
        <v>-10</v>
      </c>
      <c r="AE7" s="138"/>
      <c r="AF7" s="138"/>
      <c r="AG7" s="141"/>
      <c r="AH7" s="138"/>
    </row>
    <row r="8" spans="1:37" x14ac:dyDescent="0.3">
      <c r="A8" s="143">
        <f>+B1</f>
        <v>0</v>
      </c>
      <c r="B8" s="143">
        <f t="shared" ref="B8:B39" si="0">EOMONTH(A8,0)</f>
        <v>31</v>
      </c>
      <c r="C8" s="27">
        <v>1</v>
      </c>
      <c r="D8" s="28">
        <f>IF(B8=DATE(2006,7,31),IF(A8&lt;=DATE(2006,7,17),15,DAY(B8)-DAY(A8)),IF(OR(B9=DATE(2008,2,29),B9=DATE(2012,2,29),B9=DATE(2016,2,29)),28,DAY(B8)-DAY(A8)))</f>
        <v>31</v>
      </c>
      <c r="E8" s="29" t="e">
        <f>VLOOKUP($B8,'Other Inputs'!$A:$B,2,0)</f>
        <v>#N/A</v>
      </c>
      <c r="F8" s="38">
        <f>IF($B8&lt;'Other Inputs'!$E$5,10,IF($B8&lt;'Other Inputs'!$E$6,'Other Inputs'!$F$5,IF($B8&lt;'Other Inputs'!$E$7,'Other Inputs'!$F$6,IF($B8&lt;'Other Inputs'!$E$8,'Other Inputs'!$F$7,IF($B8&lt;'Other Inputs'!$E$9,'Other Inputs'!$F$8,IF($B8&lt;'Other Inputs'!$E$10,'Other Inputs'!$F$9,IF($B8&lt;'Other Inputs'!$E$11,'Other Inputs'!$F$10,IF($B8&lt;'Other Inputs'!$E$12,'Other Inputs'!$F$11,IF($B8&lt;'Other Inputs'!$E$13,'Other Inputs'!$F$12,'Other Inputs'!$F$13)))))))))</f>
        <v>10</v>
      </c>
      <c r="G8" s="37">
        <f>IF($B8&lt;'Other Inputs'!$E$16,9.5,IF($B8&lt;'Other Inputs'!$E$17,'Other Inputs'!$F$16,IF($B8&lt;'Other Inputs'!$E$18,'Other Inputs'!$F$17,IF($B8&lt;'Other Inputs'!$E$19,'Other Inputs'!$F$18,'Other Inputs'!$F$19))))</f>
        <v>9.5</v>
      </c>
      <c r="H8" s="3">
        <f>IF('Hypothetical Return Calc'!C8="Yes",1/('Hypothetical Return Calc'!$C$9/10),1)</f>
        <v>1</v>
      </c>
      <c r="I8" s="3">
        <f>IF(B8&gt;DATE(2012,4,30),H8,H8+M7/G8)</f>
        <v>1</v>
      </c>
      <c r="J8" s="7" t="e">
        <f>IF(B8=DATE(2006,7,31),0,IF(DAY(A8)&gt;14,0,14-DAY(A8)+1))*E8*H8</f>
        <v>#N/A</v>
      </c>
      <c r="K8" s="7" t="e">
        <f>IF(B8=DATE(2006,7,31),IF(A8&lt;=DATE(2006,7,17),14,DAY(B8)-DAY(A8)),IF(OR(A8=DATE(2008,2,28),A8=DATE(2008,2,29)),0,IF(EOMONTH(A8,0)=DATE(2008,2,29),28-MAX(DAY($B$1),14),DAY(B8)-MAX(DAY($B$1),14))))*E8*I8</f>
        <v>#N/A</v>
      </c>
      <c r="L8" s="8">
        <f t="shared" ref="L8:L71" si="1">IF(B8=DATE(2013,11,30),0.395*I8,0)+IF(B8=DATE(2015,12,31),0.25*I8,0)+IF(B8=DATE(2017,3,31),1*I8,0)+IF(B8=DATE(2017,12,31),2.4*I8,0)</f>
        <v>0</v>
      </c>
      <c r="M8" s="4" t="e">
        <f>SUM(J8:L8)</f>
        <v>#N/A</v>
      </c>
      <c r="N8" s="5">
        <f>I8*F8</f>
        <v>10</v>
      </c>
      <c r="O8" s="5">
        <f>IF(B8&lt;$B$2,IF(B8&gt;DATE(2012,4,30),M7,0),0)+IF(B8=$B$2,M8,0)</f>
        <v>0</v>
      </c>
      <c r="P8" s="5">
        <f>O8+IF(B8=$B$2,N8,0)</f>
        <v>0</v>
      </c>
      <c r="Q8" s="41">
        <v>0</v>
      </c>
      <c r="R8" s="22">
        <f>IF(B8&gt;$B$2,0,SUM($Q$8:Q8))</f>
        <v>0</v>
      </c>
      <c r="S8" s="22">
        <f>IF(B8&gt;$B$2,0,F8+R8)</f>
        <v>10</v>
      </c>
      <c r="T8" s="18">
        <f>IF(B8&gt;$B$2,0,IF(B8=$B$2,Q8+F8,Q8))</f>
        <v>0</v>
      </c>
      <c r="V8" s="135" t="e">
        <f>VLOOKUP(YEAR($B8),'Other Inputs'!$J:$K,2,0)</f>
        <v>#N/A</v>
      </c>
      <c r="W8" s="136" t="e">
        <f>IF(B8&lt;=$B$2,V8*Q8,0)</f>
        <v>#N/A</v>
      </c>
      <c r="X8" s="136" t="e">
        <f>IF(B8&gt;$B$2,0,W8+X7)</f>
        <v>#N/A</v>
      </c>
      <c r="Y8" s="136" t="e">
        <f>IF(C8&gt;$B$2,0,X8+Y$7)</f>
        <v>#N/A</v>
      </c>
      <c r="AA8" s="135" t="e">
        <f>VLOOKUP(YEAR($B8),'Other Inputs'!$J:$K,2,0)</f>
        <v>#N/A</v>
      </c>
      <c r="AB8" s="136" t="e">
        <f>IF(G8&lt;=$B$2,AA8*M8,0)</f>
        <v>#N/A</v>
      </c>
      <c r="AC8" s="136" t="e">
        <f t="shared" ref="AC8:AC39" si="2">IF(G8&gt;$B$2,0,AB8+AC7)</f>
        <v>#N/A</v>
      </c>
      <c r="AD8" s="136" t="e">
        <f t="shared" ref="AD8:AD39" si="3">IF(H8&gt;$B$2,0,AC8+AD$7)</f>
        <v>#N/A</v>
      </c>
      <c r="AE8" s="145" t="e">
        <f t="shared" ref="AE8:AE39" si="4">IF(B8&gt;$B$2,0,IF(B8&lt;DATE(2012,4,30),-M8,0))</f>
        <v>#N/A</v>
      </c>
      <c r="AF8" s="146" t="e">
        <f t="shared" ref="AF8:AF39" si="5">IF(B8&gt;$B$2,0,AF7+AE8)</f>
        <v>#N/A</v>
      </c>
      <c r="AG8" s="136" t="e">
        <f t="shared" ref="AG8:AG16" si="6">AD8+AF8</f>
        <v>#N/A</v>
      </c>
      <c r="AH8" s="146" t="e">
        <f t="shared" ref="AH8:AH39" si="7">AG8/I8</f>
        <v>#N/A</v>
      </c>
      <c r="AJ8" s="72"/>
    </row>
    <row r="9" spans="1:37" x14ac:dyDescent="0.3">
      <c r="A9" s="143">
        <f>EOMONTH(A8,0)+1</f>
        <v>32</v>
      </c>
      <c r="B9" s="143">
        <f t="shared" si="0"/>
        <v>59</v>
      </c>
      <c r="C9" s="27">
        <f>C8+1</f>
        <v>2</v>
      </c>
      <c r="D9" s="28">
        <f t="shared" ref="D9:D72" si="8">IF(B9&gt;$B$2,0,IF(OR(B9=DATE(2008,2,29),B9=DATE(2012,2,29),B9=DATE(2016,2,29)),28,DAY(B9)))</f>
        <v>28</v>
      </c>
      <c r="E9" s="29" t="e">
        <f>VLOOKUP($B9,'Other Inputs'!$A:$B,2,0)</f>
        <v>#N/A</v>
      </c>
      <c r="F9" s="38">
        <f>IF($B9&lt;'Other Inputs'!$E$5,10,IF($B9&lt;'Other Inputs'!$E$6,'Other Inputs'!$F$5,IF($B9&lt;'Other Inputs'!$E$7,'Other Inputs'!$F$6,IF($B9&lt;'Other Inputs'!$E$8,'Other Inputs'!$F$7,IF($B9&lt;'Other Inputs'!$E$9,'Other Inputs'!$F$8,IF($B9&lt;'Other Inputs'!$E$10,'Other Inputs'!$F$9,IF($B9&lt;'Other Inputs'!$E$11,'Other Inputs'!$F$10,IF($B9&lt;'Other Inputs'!$E$12,'Other Inputs'!$F$11,IF($B9&lt;'Other Inputs'!$E$13,'Other Inputs'!$F$12,'Other Inputs'!$F$13)))))))))</f>
        <v>10</v>
      </c>
      <c r="G9" s="37">
        <f>IF($B9&lt;'Other Inputs'!$E$16,9.5,IF($B9&lt;'Other Inputs'!$E$17,'Other Inputs'!$F$16,IF($B9&lt;'Other Inputs'!$E$18,'Other Inputs'!$F$17,IF($B9&lt;'Other Inputs'!$E$19,'Other Inputs'!$F$18,'Other Inputs'!$F$19))))</f>
        <v>9.5</v>
      </c>
      <c r="H9" s="6">
        <f>+I8</f>
        <v>1</v>
      </c>
      <c r="I9" s="3" t="e">
        <f t="shared" ref="I9:I72" si="9">IF(B9&gt;DATE(2012,4,30),H9,H9+M8/G9)</f>
        <v>#N/A</v>
      </c>
      <c r="J9" s="7" t="e">
        <f>(14-DAY(A9)+1)*E9*H9</f>
        <v>#N/A</v>
      </c>
      <c r="K9" s="7" t="e">
        <f>IF(OR(B9=DATE(2008,2,29),B9=DATE(2012,2,29)),14,DAY(B9)-14)*E9*I9</f>
        <v>#N/A</v>
      </c>
      <c r="L9" s="8">
        <f t="shared" si="1"/>
        <v>0</v>
      </c>
      <c r="M9" s="4" t="e">
        <f t="shared" ref="M9" si="10">SUM(J9:L9)</f>
        <v>#N/A</v>
      </c>
      <c r="N9" s="9" t="e">
        <f>I9*F9</f>
        <v>#N/A</v>
      </c>
      <c r="O9" s="5">
        <f t="shared" ref="O9:O72" si="11">IF(B9&lt;$B$2,IF(B9&gt;DATE(2012,4,30),M8,0),0)+IF(B9=$B$2,M9,0)</f>
        <v>0</v>
      </c>
      <c r="P9" s="5">
        <f t="shared" ref="P9:P72" si="12">O9+IF(B9=$B$2,N9,0)</f>
        <v>0</v>
      </c>
      <c r="Q9" s="41" t="e">
        <f>IF(B9&gt;$B$2,0,1)*((D8*E8+IF(B9=$B$2,D9*E9,0)+IF(B9=DATE(2013,11,30),0.395,0)+IF(B9=DATE(2015,12,31),0.25,0)+IF(B9=DATE(2017,3,31),1,0)+IF(B9=DATE(2017,12,31),2.4,0)))</f>
        <v>#N/A</v>
      </c>
      <c r="R9" s="22" t="e">
        <f>IF(B9&gt;$B$2,0,SUM($Q$8:Q9))</f>
        <v>#N/A</v>
      </c>
      <c r="S9" s="22" t="e">
        <f t="shared" ref="S9:S72" si="13">IF(B9&gt;$B$2,0,F9+R9)</f>
        <v>#N/A</v>
      </c>
      <c r="T9" s="18" t="e">
        <f t="shared" ref="T9:T72" si="14">IF(B9&gt;$B$2,0,IF(B9=$B$2,Q9+F9,Q9))</f>
        <v>#N/A</v>
      </c>
      <c r="U9" s="65"/>
      <c r="V9" s="135" t="e">
        <f>VLOOKUP(YEAR($B9),'Other Inputs'!$J:$K,2,0)</f>
        <v>#N/A</v>
      </c>
      <c r="W9" s="136" t="e">
        <f t="shared" ref="W9:W72" si="15">IF(B9&lt;=$B$2,V9*Q9,0)</f>
        <v>#N/A</v>
      </c>
      <c r="X9" s="136" t="e">
        <f t="shared" ref="X9:X72" si="16">IF(B9&gt;$B$2,0,W9+X8)</f>
        <v>#N/A</v>
      </c>
      <c r="Y9" s="136" t="e">
        <f t="shared" ref="Y9:Y72" si="17">IF(C9&gt;$B$2,0,X9+Y$7)</f>
        <v>#N/A</v>
      </c>
      <c r="AA9" s="135" t="e">
        <f>VLOOKUP(YEAR($B9),'Other Inputs'!$J:$K,2,0)</f>
        <v>#N/A</v>
      </c>
      <c r="AB9" s="136" t="e">
        <f t="shared" ref="AB9:AB72" si="18">IF(G9&lt;=$B$2,AA9*M9,0)</f>
        <v>#N/A</v>
      </c>
      <c r="AC9" s="136" t="e">
        <f t="shared" si="2"/>
        <v>#N/A</v>
      </c>
      <c r="AD9" s="136" t="e">
        <f t="shared" si="3"/>
        <v>#N/A</v>
      </c>
      <c r="AE9" s="145" t="e">
        <f t="shared" si="4"/>
        <v>#N/A</v>
      </c>
      <c r="AF9" s="146" t="e">
        <f t="shared" si="5"/>
        <v>#N/A</v>
      </c>
      <c r="AG9" s="136" t="e">
        <f t="shared" si="6"/>
        <v>#N/A</v>
      </c>
      <c r="AH9" s="146" t="e">
        <f t="shared" si="7"/>
        <v>#N/A</v>
      </c>
      <c r="AJ9" s="72"/>
    </row>
    <row r="10" spans="1:37" x14ac:dyDescent="0.3">
      <c r="A10" s="143">
        <f t="shared" ref="A10:A73" si="19">EOMONTH(A9,0)+1</f>
        <v>60</v>
      </c>
      <c r="B10" s="143">
        <f t="shared" si="0"/>
        <v>59</v>
      </c>
      <c r="C10" s="27">
        <f t="shared" ref="C10:C73" si="20">C9+1</f>
        <v>3</v>
      </c>
      <c r="D10" s="28">
        <f t="shared" si="8"/>
        <v>28</v>
      </c>
      <c r="E10" s="29" t="e">
        <f>VLOOKUP($B10,'Other Inputs'!$A:$B,2,0)</f>
        <v>#N/A</v>
      </c>
      <c r="F10" s="38">
        <f>IF($B10&lt;'Other Inputs'!$E$5,10,IF($B10&lt;'Other Inputs'!$E$6,'Other Inputs'!$F$5,IF($B10&lt;'Other Inputs'!$E$7,'Other Inputs'!$F$6,IF($B10&lt;'Other Inputs'!$E$8,'Other Inputs'!$F$7,IF($B10&lt;'Other Inputs'!$E$9,'Other Inputs'!$F$8,IF($B10&lt;'Other Inputs'!$E$10,'Other Inputs'!$F$9,IF($B10&lt;'Other Inputs'!$E$11,'Other Inputs'!$F$10,IF($B10&lt;'Other Inputs'!$E$12,'Other Inputs'!$F$11,IF($B10&lt;'Other Inputs'!$E$13,'Other Inputs'!$F$12,'Other Inputs'!$F$13)))))))))</f>
        <v>10</v>
      </c>
      <c r="G10" s="37">
        <f>IF($B10&lt;'Other Inputs'!$E$16,9.5,IF($B10&lt;'Other Inputs'!$E$17,'Other Inputs'!$F$16,IF($B10&lt;'Other Inputs'!$E$18,'Other Inputs'!$F$17,IF($B10&lt;'Other Inputs'!$E$19,'Other Inputs'!$F$18,'Other Inputs'!$F$19))))</f>
        <v>9.5</v>
      </c>
      <c r="H10" s="6" t="e">
        <f t="shared" ref="H10:H73" si="21">+I9</f>
        <v>#N/A</v>
      </c>
      <c r="I10" s="3" t="e">
        <f t="shared" si="9"/>
        <v>#N/A</v>
      </c>
      <c r="J10" s="7" t="e">
        <f t="shared" ref="J10:J73" si="22">(14-DAY(A10)+1)*E10*H10</f>
        <v>#N/A</v>
      </c>
      <c r="K10" s="7" t="e">
        <f t="shared" ref="K10:K73" si="23">IF(OR(B10=DATE(2008,2,29),B10=DATE(2012,2,29)),14,DAY(B10)-14)*E10*I10</f>
        <v>#N/A</v>
      </c>
      <c r="L10" s="8">
        <f t="shared" si="1"/>
        <v>0</v>
      </c>
      <c r="M10" s="4" t="e">
        <f t="shared" ref="M10:M20" si="24">SUM(J10:L10)</f>
        <v>#N/A</v>
      </c>
      <c r="N10" s="9" t="e">
        <f t="shared" ref="N10:N19" si="25">I10*F10</f>
        <v>#N/A</v>
      </c>
      <c r="O10" s="5">
        <f t="shared" si="11"/>
        <v>0</v>
      </c>
      <c r="P10" s="5">
        <f t="shared" si="12"/>
        <v>0</v>
      </c>
      <c r="Q10" s="41" t="e">
        <f t="shared" ref="Q10:Q73" si="26">IF(B10&gt;$B$2,0,1)*((D9*E9+IF(B10=$B$2,D10*E10,0)+IF(B10=DATE(2013,11,30),0.395,0)+IF(B10=DATE(2015,12,31),0.25,0)+IF(B10=DATE(2017,3,31),1,0)+IF(B10=DATE(2017,12,31),2.4,0)))</f>
        <v>#N/A</v>
      </c>
      <c r="R10" s="22" t="e">
        <f>IF(B10&gt;$B$2,0,SUM($Q$8:Q10))</f>
        <v>#N/A</v>
      </c>
      <c r="S10" s="22" t="e">
        <f t="shared" si="13"/>
        <v>#N/A</v>
      </c>
      <c r="T10" s="18" t="e">
        <f t="shared" si="14"/>
        <v>#N/A</v>
      </c>
      <c r="U10" s="65"/>
      <c r="V10" s="135" t="e">
        <f>VLOOKUP(YEAR($B10),'Other Inputs'!$J:$K,2,0)</f>
        <v>#N/A</v>
      </c>
      <c r="W10" s="136" t="e">
        <f t="shared" si="15"/>
        <v>#N/A</v>
      </c>
      <c r="X10" s="136" t="e">
        <f t="shared" si="16"/>
        <v>#N/A</v>
      </c>
      <c r="Y10" s="136" t="e">
        <f t="shared" si="17"/>
        <v>#N/A</v>
      </c>
      <c r="AA10" s="135" t="e">
        <f>VLOOKUP(YEAR($B10),'Other Inputs'!$J:$K,2,0)</f>
        <v>#N/A</v>
      </c>
      <c r="AB10" s="136" t="e">
        <f t="shared" si="18"/>
        <v>#N/A</v>
      </c>
      <c r="AC10" s="136" t="e">
        <f t="shared" si="2"/>
        <v>#N/A</v>
      </c>
      <c r="AD10" s="136" t="e">
        <f t="shared" si="3"/>
        <v>#N/A</v>
      </c>
      <c r="AE10" s="145" t="e">
        <f t="shared" si="4"/>
        <v>#N/A</v>
      </c>
      <c r="AF10" s="146" t="e">
        <f t="shared" si="5"/>
        <v>#N/A</v>
      </c>
      <c r="AG10" s="136" t="e">
        <f t="shared" si="6"/>
        <v>#N/A</v>
      </c>
      <c r="AH10" s="146" t="e">
        <f t="shared" si="7"/>
        <v>#N/A</v>
      </c>
      <c r="AJ10" s="72"/>
    </row>
    <row r="11" spans="1:37" x14ac:dyDescent="0.3">
      <c r="A11" s="143">
        <f t="shared" si="19"/>
        <v>60</v>
      </c>
      <c r="B11" s="143">
        <f t="shared" si="0"/>
        <v>59</v>
      </c>
      <c r="C11" s="27">
        <f t="shared" si="20"/>
        <v>4</v>
      </c>
      <c r="D11" s="28">
        <f t="shared" si="8"/>
        <v>28</v>
      </c>
      <c r="E11" s="29" t="e">
        <f>VLOOKUP($B11,'Other Inputs'!$A:$B,2,0)</f>
        <v>#N/A</v>
      </c>
      <c r="F11" s="38">
        <f>IF($B11&lt;'Other Inputs'!$E$5,10,IF($B11&lt;'Other Inputs'!$E$6,'Other Inputs'!$F$5,IF($B11&lt;'Other Inputs'!$E$7,'Other Inputs'!$F$6,IF($B11&lt;'Other Inputs'!$E$8,'Other Inputs'!$F$7,IF($B11&lt;'Other Inputs'!$E$9,'Other Inputs'!$F$8,IF($B11&lt;'Other Inputs'!$E$10,'Other Inputs'!$F$9,IF($B11&lt;'Other Inputs'!$E$11,'Other Inputs'!$F$10,IF($B11&lt;'Other Inputs'!$E$12,'Other Inputs'!$F$11,IF($B11&lt;'Other Inputs'!$E$13,'Other Inputs'!$F$12,'Other Inputs'!$F$13)))))))))</f>
        <v>10</v>
      </c>
      <c r="G11" s="37">
        <f>IF($B11&lt;'Other Inputs'!$E$16,9.5,IF($B11&lt;'Other Inputs'!$E$17,'Other Inputs'!$F$16,IF($B11&lt;'Other Inputs'!$E$18,'Other Inputs'!$F$17,IF($B11&lt;'Other Inputs'!$E$19,'Other Inputs'!$F$18,'Other Inputs'!$F$19))))</f>
        <v>9.5</v>
      </c>
      <c r="H11" s="6" t="e">
        <f t="shared" si="21"/>
        <v>#N/A</v>
      </c>
      <c r="I11" s="3" t="e">
        <f t="shared" si="9"/>
        <v>#N/A</v>
      </c>
      <c r="J11" s="7" t="e">
        <f t="shared" si="22"/>
        <v>#N/A</v>
      </c>
      <c r="K11" s="7" t="e">
        <f t="shared" si="23"/>
        <v>#N/A</v>
      </c>
      <c r="L11" s="8">
        <f t="shared" si="1"/>
        <v>0</v>
      </c>
      <c r="M11" s="4" t="e">
        <f t="shared" si="24"/>
        <v>#N/A</v>
      </c>
      <c r="N11" s="9" t="e">
        <f t="shared" si="25"/>
        <v>#N/A</v>
      </c>
      <c r="O11" s="5">
        <f t="shared" si="11"/>
        <v>0</v>
      </c>
      <c r="P11" s="5">
        <f t="shared" si="12"/>
        <v>0</v>
      </c>
      <c r="Q11" s="41" t="e">
        <f t="shared" si="26"/>
        <v>#N/A</v>
      </c>
      <c r="R11" s="22" t="e">
        <f>IF(B11&gt;$B$2,0,SUM($Q$8:Q11))</f>
        <v>#N/A</v>
      </c>
      <c r="S11" s="22" t="e">
        <f t="shared" si="13"/>
        <v>#N/A</v>
      </c>
      <c r="T11" s="18" t="e">
        <f t="shared" si="14"/>
        <v>#N/A</v>
      </c>
      <c r="U11" s="65"/>
      <c r="V11" s="135" t="e">
        <f>VLOOKUP(YEAR($B11),'Other Inputs'!$J:$K,2,0)</f>
        <v>#N/A</v>
      </c>
      <c r="W11" s="136" t="e">
        <f t="shared" si="15"/>
        <v>#N/A</v>
      </c>
      <c r="X11" s="136" t="e">
        <f t="shared" si="16"/>
        <v>#N/A</v>
      </c>
      <c r="Y11" s="136" t="e">
        <f t="shared" si="17"/>
        <v>#N/A</v>
      </c>
      <c r="AA11" s="135" t="e">
        <f>VLOOKUP(YEAR($B11),'Other Inputs'!$J:$K,2,0)</f>
        <v>#N/A</v>
      </c>
      <c r="AB11" s="136" t="e">
        <f t="shared" si="18"/>
        <v>#N/A</v>
      </c>
      <c r="AC11" s="136" t="e">
        <f t="shared" si="2"/>
        <v>#N/A</v>
      </c>
      <c r="AD11" s="136" t="e">
        <f t="shared" si="3"/>
        <v>#N/A</v>
      </c>
      <c r="AE11" s="145" t="e">
        <f t="shared" si="4"/>
        <v>#N/A</v>
      </c>
      <c r="AF11" s="146" t="e">
        <f t="shared" si="5"/>
        <v>#N/A</v>
      </c>
      <c r="AG11" s="136" t="e">
        <f t="shared" si="6"/>
        <v>#N/A</v>
      </c>
      <c r="AH11" s="146" t="e">
        <f t="shared" si="7"/>
        <v>#N/A</v>
      </c>
      <c r="AJ11" s="72"/>
    </row>
    <row r="12" spans="1:37" x14ac:dyDescent="0.3">
      <c r="A12" s="143">
        <f t="shared" si="19"/>
        <v>60</v>
      </c>
      <c r="B12" s="143">
        <f t="shared" si="0"/>
        <v>59</v>
      </c>
      <c r="C12" s="27">
        <f t="shared" si="20"/>
        <v>5</v>
      </c>
      <c r="D12" s="28">
        <f t="shared" si="8"/>
        <v>28</v>
      </c>
      <c r="E12" s="29" t="e">
        <f>VLOOKUP($B12,'Other Inputs'!$A:$B,2,0)</f>
        <v>#N/A</v>
      </c>
      <c r="F12" s="38">
        <f>IF($B12&lt;'Other Inputs'!$E$5,10,IF($B12&lt;'Other Inputs'!$E$6,'Other Inputs'!$F$5,IF($B12&lt;'Other Inputs'!$E$7,'Other Inputs'!$F$6,IF($B12&lt;'Other Inputs'!$E$8,'Other Inputs'!$F$7,IF($B12&lt;'Other Inputs'!$E$9,'Other Inputs'!$F$8,IF($B12&lt;'Other Inputs'!$E$10,'Other Inputs'!$F$9,IF($B12&lt;'Other Inputs'!$E$11,'Other Inputs'!$F$10,IF($B12&lt;'Other Inputs'!$E$12,'Other Inputs'!$F$11,IF($B12&lt;'Other Inputs'!$E$13,'Other Inputs'!$F$12,'Other Inputs'!$F$13)))))))))</f>
        <v>10</v>
      </c>
      <c r="G12" s="37">
        <f>IF($B12&lt;'Other Inputs'!$E$16,9.5,IF($B12&lt;'Other Inputs'!$E$17,'Other Inputs'!$F$16,IF($B12&lt;'Other Inputs'!$E$18,'Other Inputs'!$F$17,IF($B12&lt;'Other Inputs'!$E$19,'Other Inputs'!$F$18,'Other Inputs'!$F$19))))</f>
        <v>9.5</v>
      </c>
      <c r="H12" s="6" t="e">
        <f t="shared" si="21"/>
        <v>#N/A</v>
      </c>
      <c r="I12" s="3" t="e">
        <f t="shared" si="9"/>
        <v>#N/A</v>
      </c>
      <c r="J12" s="7" t="e">
        <f t="shared" si="22"/>
        <v>#N/A</v>
      </c>
      <c r="K12" s="7" t="e">
        <f t="shared" si="23"/>
        <v>#N/A</v>
      </c>
      <c r="L12" s="8">
        <f t="shared" si="1"/>
        <v>0</v>
      </c>
      <c r="M12" s="4" t="e">
        <f t="shared" si="24"/>
        <v>#N/A</v>
      </c>
      <c r="N12" s="9" t="e">
        <f t="shared" si="25"/>
        <v>#N/A</v>
      </c>
      <c r="O12" s="5">
        <f t="shared" si="11"/>
        <v>0</v>
      </c>
      <c r="P12" s="5">
        <f t="shared" si="12"/>
        <v>0</v>
      </c>
      <c r="Q12" s="41" t="e">
        <f t="shared" si="26"/>
        <v>#N/A</v>
      </c>
      <c r="R12" s="22" t="e">
        <f>IF(B12&gt;$B$2,0,SUM($Q$8:Q12))</f>
        <v>#N/A</v>
      </c>
      <c r="S12" s="22" t="e">
        <f t="shared" si="13"/>
        <v>#N/A</v>
      </c>
      <c r="T12" s="18" t="e">
        <f t="shared" si="14"/>
        <v>#N/A</v>
      </c>
      <c r="U12" s="65"/>
      <c r="V12" s="135" t="e">
        <f>VLOOKUP(YEAR($B12),'Other Inputs'!$J:$K,2,0)</f>
        <v>#N/A</v>
      </c>
      <c r="W12" s="136" t="e">
        <f t="shared" si="15"/>
        <v>#N/A</v>
      </c>
      <c r="X12" s="136" t="e">
        <f t="shared" si="16"/>
        <v>#N/A</v>
      </c>
      <c r="Y12" s="136" t="e">
        <f t="shared" si="17"/>
        <v>#N/A</v>
      </c>
      <c r="AA12" s="135" t="e">
        <f>VLOOKUP(YEAR($B12),'Other Inputs'!$J:$K,2,0)</f>
        <v>#N/A</v>
      </c>
      <c r="AB12" s="136" t="e">
        <f t="shared" si="18"/>
        <v>#N/A</v>
      </c>
      <c r="AC12" s="136" t="e">
        <f t="shared" si="2"/>
        <v>#N/A</v>
      </c>
      <c r="AD12" s="136" t="e">
        <f t="shared" si="3"/>
        <v>#N/A</v>
      </c>
      <c r="AE12" s="145" t="e">
        <f t="shared" si="4"/>
        <v>#N/A</v>
      </c>
      <c r="AF12" s="146" t="e">
        <f t="shared" si="5"/>
        <v>#N/A</v>
      </c>
      <c r="AG12" s="136" t="e">
        <f t="shared" si="6"/>
        <v>#N/A</v>
      </c>
      <c r="AH12" s="146" t="e">
        <f t="shared" si="7"/>
        <v>#N/A</v>
      </c>
      <c r="AJ12" s="72"/>
    </row>
    <row r="13" spans="1:37" x14ac:dyDescent="0.3">
      <c r="A13" s="143">
        <f t="shared" si="19"/>
        <v>60</v>
      </c>
      <c r="B13" s="143">
        <f t="shared" si="0"/>
        <v>59</v>
      </c>
      <c r="C13" s="27">
        <f t="shared" si="20"/>
        <v>6</v>
      </c>
      <c r="D13" s="28">
        <f t="shared" si="8"/>
        <v>28</v>
      </c>
      <c r="E13" s="29" t="e">
        <f>VLOOKUP($B13,'Other Inputs'!$A:$B,2,0)</f>
        <v>#N/A</v>
      </c>
      <c r="F13" s="38">
        <f>IF($B13&lt;'Other Inputs'!$E$5,10,IF($B13&lt;'Other Inputs'!$E$6,'Other Inputs'!$F$5,IF($B13&lt;'Other Inputs'!$E$7,'Other Inputs'!$F$6,IF($B13&lt;'Other Inputs'!$E$8,'Other Inputs'!$F$7,IF($B13&lt;'Other Inputs'!$E$9,'Other Inputs'!$F$8,IF($B13&lt;'Other Inputs'!$E$10,'Other Inputs'!$F$9,IF($B13&lt;'Other Inputs'!$E$11,'Other Inputs'!$F$10,IF($B13&lt;'Other Inputs'!$E$12,'Other Inputs'!$F$11,IF($B13&lt;'Other Inputs'!$E$13,'Other Inputs'!$F$12,'Other Inputs'!$F$13)))))))))</f>
        <v>10</v>
      </c>
      <c r="G13" s="37">
        <f>IF($B13&lt;'Other Inputs'!$E$16,9.5,IF($B13&lt;'Other Inputs'!$E$17,'Other Inputs'!$F$16,IF($B13&lt;'Other Inputs'!$E$18,'Other Inputs'!$F$17,IF($B13&lt;'Other Inputs'!$E$19,'Other Inputs'!$F$18,'Other Inputs'!$F$19))))</f>
        <v>9.5</v>
      </c>
      <c r="H13" s="6" t="e">
        <f t="shared" si="21"/>
        <v>#N/A</v>
      </c>
      <c r="I13" s="3" t="e">
        <f t="shared" si="9"/>
        <v>#N/A</v>
      </c>
      <c r="J13" s="7" t="e">
        <f t="shared" si="22"/>
        <v>#N/A</v>
      </c>
      <c r="K13" s="7" t="e">
        <f t="shared" si="23"/>
        <v>#N/A</v>
      </c>
      <c r="L13" s="8">
        <f t="shared" si="1"/>
        <v>0</v>
      </c>
      <c r="M13" s="4" t="e">
        <f t="shared" si="24"/>
        <v>#N/A</v>
      </c>
      <c r="N13" s="9" t="e">
        <f t="shared" si="25"/>
        <v>#N/A</v>
      </c>
      <c r="O13" s="5">
        <f t="shared" si="11"/>
        <v>0</v>
      </c>
      <c r="P13" s="5">
        <f t="shared" si="12"/>
        <v>0</v>
      </c>
      <c r="Q13" s="41" t="e">
        <f t="shared" si="26"/>
        <v>#N/A</v>
      </c>
      <c r="R13" s="22" t="e">
        <f>IF(B13&gt;$B$2,0,SUM($Q$8:Q13))</f>
        <v>#N/A</v>
      </c>
      <c r="S13" s="22" t="e">
        <f t="shared" si="13"/>
        <v>#N/A</v>
      </c>
      <c r="T13" s="18" t="e">
        <f t="shared" si="14"/>
        <v>#N/A</v>
      </c>
      <c r="U13" s="65"/>
      <c r="V13" s="135" t="e">
        <f>VLOOKUP(YEAR($B13),'Other Inputs'!$J:$K,2,0)</f>
        <v>#N/A</v>
      </c>
      <c r="W13" s="136" t="e">
        <f t="shared" si="15"/>
        <v>#N/A</v>
      </c>
      <c r="X13" s="136" t="e">
        <f t="shared" si="16"/>
        <v>#N/A</v>
      </c>
      <c r="Y13" s="136" t="e">
        <f t="shared" si="17"/>
        <v>#N/A</v>
      </c>
      <c r="AA13" s="135" t="e">
        <f>VLOOKUP(YEAR($B13),'Other Inputs'!$J:$K,2,0)</f>
        <v>#N/A</v>
      </c>
      <c r="AB13" s="136" t="e">
        <f t="shared" si="18"/>
        <v>#N/A</v>
      </c>
      <c r="AC13" s="136" t="e">
        <f t="shared" si="2"/>
        <v>#N/A</v>
      </c>
      <c r="AD13" s="136" t="e">
        <f t="shared" si="3"/>
        <v>#N/A</v>
      </c>
      <c r="AE13" s="145" t="e">
        <f t="shared" si="4"/>
        <v>#N/A</v>
      </c>
      <c r="AF13" s="146" t="e">
        <f t="shared" si="5"/>
        <v>#N/A</v>
      </c>
      <c r="AG13" s="136" t="e">
        <f t="shared" si="6"/>
        <v>#N/A</v>
      </c>
      <c r="AH13" s="146" t="e">
        <f t="shared" si="7"/>
        <v>#N/A</v>
      </c>
      <c r="AJ13" s="72"/>
    </row>
    <row r="14" spans="1:37" x14ac:dyDescent="0.3">
      <c r="A14" s="143">
        <f t="shared" si="19"/>
        <v>60</v>
      </c>
      <c r="B14" s="143">
        <f t="shared" si="0"/>
        <v>59</v>
      </c>
      <c r="C14" s="27">
        <f t="shared" si="20"/>
        <v>7</v>
      </c>
      <c r="D14" s="28">
        <f t="shared" si="8"/>
        <v>28</v>
      </c>
      <c r="E14" s="29" t="e">
        <f>VLOOKUP($B14,'Other Inputs'!$A:$B,2,0)</f>
        <v>#N/A</v>
      </c>
      <c r="F14" s="38">
        <f>IF($B14&lt;'Other Inputs'!$E$5,10,IF($B14&lt;'Other Inputs'!$E$6,'Other Inputs'!$F$5,IF($B14&lt;'Other Inputs'!$E$7,'Other Inputs'!$F$6,IF($B14&lt;'Other Inputs'!$E$8,'Other Inputs'!$F$7,IF($B14&lt;'Other Inputs'!$E$9,'Other Inputs'!$F$8,IF($B14&lt;'Other Inputs'!$E$10,'Other Inputs'!$F$9,IF($B14&lt;'Other Inputs'!$E$11,'Other Inputs'!$F$10,IF($B14&lt;'Other Inputs'!$E$12,'Other Inputs'!$F$11,IF($B14&lt;'Other Inputs'!$E$13,'Other Inputs'!$F$12,'Other Inputs'!$F$13)))))))))</f>
        <v>10</v>
      </c>
      <c r="G14" s="37">
        <f>IF($B14&lt;'Other Inputs'!$E$16,9.5,IF($B14&lt;'Other Inputs'!$E$17,'Other Inputs'!$F$16,IF($B14&lt;'Other Inputs'!$E$18,'Other Inputs'!$F$17,IF($B14&lt;'Other Inputs'!$E$19,'Other Inputs'!$F$18,'Other Inputs'!$F$19))))</f>
        <v>9.5</v>
      </c>
      <c r="H14" s="6" t="e">
        <f t="shared" si="21"/>
        <v>#N/A</v>
      </c>
      <c r="I14" s="3" t="e">
        <f t="shared" si="9"/>
        <v>#N/A</v>
      </c>
      <c r="J14" s="7" t="e">
        <f t="shared" si="22"/>
        <v>#N/A</v>
      </c>
      <c r="K14" s="7" t="e">
        <f t="shared" si="23"/>
        <v>#N/A</v>
      </c>
      <c r="L14" s="8">
        <f t="shared" si="1"/>
        <v>0</v>
      </c>
      <c r="M14" s="4" t="e">
        <f t="shared" si="24"/>
        <v>#N/A</v>
      </c>
      <c r="N14" s="9" t="e">
        <f t="shared" si="25"/>
        <v>#N/A</v>
      </c>
      <c r="O14" s="5">
        <f t="shared" si="11"/>
        <v>0</v>
      </c>
      <c r="P14" s="5">
        <f t="shared" si="12"/>
        <v>0</v>
      </c>
      <c r="Q14" s="41" t="e">
        <f t="shared" si="26"/>
        <v>#N/A</v>
      </c>
      <c r="R14" s="22" t="e">
        <f>IF(B14&gt;$B$2,0,SUM($Q$8:Q14))</f>
        <v>#N/A</v>
      </c>
      <c r="S14" s="22" t="e">
        <f t="shared" si="13"/>
        <v>#N/A</v>
      </c>
      <c r="T14" s="18" t="e">
        <f t="shared" si="14"/>
        <v>#N/A</v>
      </c>
      <c r="U14" s="65"/>
      <c r="V14" s="135" t="e">
        <f>VLOOKUP(YEAR($B14),'Other Inputs'!$J:$K,2,0)</f>
        <v>#N/A</v>
      </c>
      <c r="W14" s="136" t="e">
        <f t="shared" si="15"/>
        <v>#N/A</v>
      </c>
      <c r="X14" s="136" t="e">
        <f t="shared" si="16"/>
        <v>#N/A</v>
      </c>
      <c r="Y14" s="136" t="e">
        <f t="shared" si="17"/>
        <v>#N/A</v>
      </c>
      <c r="AA14" s="135" t="e">
        <f>VLOOKUP(YEAR($B14),'Other Inputs'!$J:$K,2,0)</f>
        <v>#N/A</v>
      </c>
      <c r="AB14" s="136" t="e">
        <f t="shared" si="18"/>
        <v>#N/A</v>
      </c>
      <c r="AC14" s="136" t="e">
        <f t="shared" si="2"/>
        <v>#N/A</v>
      </c>
      <c r="AD14" s="136" t="e">
        <f t="shared" si="3"/>
        <v>#N/A</v>
      </c>
      <c r="AE14" s="145" t="e">
        <f t="shared" si="4"/>
        <v>#N/A</v>
      </c>
      <c r="AF14" s="146" t="e">
        <f t="shared" si="5"/>
        <v>#N/A</v>
      </c>
      <c r="AG14" s="136" t="e">
        <f t="shared" si="6"/>
        <v>#N/A</v>
      </c>
      <c r="AH14" s="146" t="e">
        <f t="shared" si="7"/>
        <v>#N/A</v>
      </c>
      <c r="AJ14" s="72"/>
      <c r="AK14" s="109"/>
    </row>
    <row r="15" spans="1:37" x14ac:dyDescent="0.3">
      <c r="A15" s="143">
        <f t="shared" si="19"/>
        <v>60</v>
      </c>
      <c r="B15" s="143">
        <f t="shared" si="0"/>
        <v>59</v>
      </c>
      <c r="C15" s="27">
        <f t="shared" si="20"/>
        <v>8</v>
      </c>
      <c r="D15" s="28">
        <f t="shared" si="8"/>
        <v>28</v>
      </c>
      <c r="E15" s="29" t="e">
        <f>VLOOKUP($B15,'Other Inputs'!$A:$B,2,0)</f>
        <v>#N/A</v>
      </c>
      <c r="F15" s="38">
        <f>IF($B15&lt;'Other Inputs'!$E$5,10,IF($B15&lt;'Other Inputs'!$E$6,'Other Inputs'!$F$5,IF($B15&lt;'Other Inputs'!$E$7,'Other Inputs'!$F$6,IF($B15&lt;'Other Inputs'!$E$8,'Other Inputs'!$F$7,IF($B15&lt;'Other Inputs'!$E$9,'Other Inputs'!$F$8,IF($B15&lt;'Other Inputs'!$E$10,'Other Inputs'!$F$9,IF($B15&lt;'Other Inputs'!$E$11,'Other Inputs'!$F$10,IF($B15&lt;'Other Inputs'!$E$12,'Other Inputs'!$F$11,IF($B15&lt;'Other Inputs'!$E$13,'Other Inputs'!$F$12,'Other Inputs'!$F$13)))))))))</f>
        <v>10</v>
      </c>
      <c r="G15" s="37">
        <f>IF($B15&lt;'Other Inputs'!$E$16,9.5,IF($B15&lt;'Other Inputs'!$E$17,'Other Inputs'!$F$16,IF($B15&lt;'Other Inputs'!$E$18,'Other Inputs'!$F$17,IF($B15&lt;'Other Inputs'!$E$19,'Other Inputs'!$F$18,'Other Inputs'!$F$19))))</f>
        <v>9.5</v>
      </c>
      <c r="H15" s="6" t="e">
        <f t="shared" si="21"/>
        <v>#N/A</v>
      </c>
      <c r="I15" s="3" t="e">
        <f t="shared" si="9"/>
        <v>#N/A</v>
      </c>
      <c r="J15" s="7" t="e">
        <f t="shared" si="22"/>
        <v>#N/A</v>
      </c>
      <c r="K15" s="7" t="e">
        <f t="shared" si="23"/>
        <v>#N/A</v>
      </c>
      <c r="L15" s="8">
        <f t="shared" si="1"/>
        <v>0</v>
      </c>
      <c r="M15" s="4" t="e">
        <f t="shared" si="24"/>
        <v>#N/A</v>
      </c>
      <c r="N15" s="9" t="e">
        <f t="shared" si="25"/>
        <v>#N/A</v>
      </c>
      <c r="O15" s="5">
        <f t="shared" si="11"/>
        <v>0</v>
      </c>
      <c r="P15" s="5">
        <f t="shared" si="12"/>
        <v>0</v>
      </c>
      <c r="Q15" s="41" t="e">
        <f t="shared" si="26"/>
        <v>#N/A</v>
      </c>
      <c r="R15" s="22" t="e">
        <f>IF(B15&gt;$B$2,0,SUM($Q$8:Q15))</f>
        <v>#N/A</v>
      </c>
      <c r="S15" s="22" t="e">
        <f t="shared" si="13"/>
        <v>#N/A</v>
      </c>
      <c r="T15" s="18" t="e">
        <f t="shared" si="14"/>
        <v>#N/A</v>
      </c>
      <c r="U15" s="65"/>
      <c r="V15" s="135" t="e">
        <f>VLOOKUP(YEAR($B15),'Other Inputs'!$J:$K,2,0)</f>
        <v>#N/A</v>
      </c>
      <c r="W15" s="136" t="e">
        <f t="shared" si="15"/>
        <v>#N/A</v>
      </c>
      <c r="X15" s="136" t="e">
        <f t="shared" si="16"/>
        <v>#N/A</v>
      </c>
      <c r="Y15" s="136" t="e">
        <f t="shared" si="17"/>
        <v>#N/A</v>
      </c>
      <c r="AA15" s="135" t="e">
        <f>VLOOKUP(YEAR($B15),'Other Inputs'!$J:$K,2,0)</f>
        <v>#N/A</v>
      </c>
      <c r="AB15" s="136" t="e">
        <f t="shared" si="18"/>
        <v>#N/A</v>
      </c>
      <c r="AC15" s="136" t="e">
        <f t="shared" si="2"/>
        <v>#N/A</v>
      </c>
      <c r="AD15" s="136" t="e">
        <f t="shared" si="3"/>
        <v>#N/A</v>
      </c>
      <c r="AE15" s="145" t="e">
        <f t="shared" si="4"/>
        <v>#N/A</v>
      </c>
      <c r="AF15" s="146" t="e">
        <f t="shared" si="5"/>
        <v>#N/A</v>
      </c>
      <c r="AG15" s="136" t="e">
        <f t="shared" si="6"/>
        <v>#N/A</v>
      </c>
      <c r="AH15" s="146" t="e">
        <f t="shared" si="7"/>
        <v>#N/A</v>
      </c>
      <c r="AJ15" s="72"/>
      <c r="AK15" s="109"/>
    </row>
    <row r="16" spans="1:37" x14ac:dyDescent="0.3">
      <c r="A16" s="143">
        <f t="shared" si="19"/>
        <v>60</v>
      </c>
      <c r="B16" s="143">
        <f t="shared" si="0"/>
        <v>59</v>
      </c>
      <c r="C16" s="27">
        <f t="shared" si="20"/>
        <v>9</v>
      </c>
      <c r="D16" s="28">
        <f t="shared" si="8"/>
        <v>28</v>
      </c>
      <c r="E16" s="29" t="e">
        <f>VLOOKUP($B16,'Other Inputs'!$A:$B,2,0)</f>
        <v>#N/A</v>
      </c>
      <c r="F16" s="38">
        <f>IF($B16&lt;'Other Inputs'!$E$5,10,IF($B16&lt;'Other Inputs'!$E$6,'Other Inputs'!$F$5,IF($B16&lt;'Other Inputs'!$E$7,'Other Inputs'!$F$6,IF($B16&lt;'Other Inputs'!$E$8,'Other Inputs'!$F$7,IF($B16&lt;'Other Inputs'!$E$9,'Other Inputs'!$F$8,IF($B16&lt;'Other Inputs'!$E$10,'Other Inputs'!$F$9,IF($B16&lt;'Other Inputs'!$E$11,'Other Inputs'!$F$10,IF($B16&lt;'Other Inputs'!$E$12,'Other Inputs'!$F$11,IF($B16&lt;'Other Inputs'!$E$13,'Other Inputs'!$F$12,'Other Inputs'!$F$13)))))))))</f>
        <v>10</v>
      </c>
      <c r="G16" s="37">
        <f>IF($B16&lt;'Other Inputs'!$E$16,9.5,IF($B16&lt;'Other Inputs'!$E$17,'Other Inputs'!$F$16,IF($B16&lt;'Other Inputs'!$E$18,'Other Inputs'!$F$17,IF($B16&lt;'Other Inputs'!$E$19,'Other Inputs'!$F$18,'Other Inputs'!$F$19))))</f>
        <v>9.5</v>
      </c>
      <c r="H16" s="6" t="e">
        <f t="shared" si="21"/>
        <v>#N/A</v>
      </c>
      <c r="I16" s="3" t="e">
        <f t="shared" si="9"/>
        <v>#N/A</v>
      </c>
      <c r="J16" s="7" t="e">
        <f t="shared" si="22"/>
        <v>#N/A</v>
      </c>
      <c r="K16" s="7" t="e">
        <f t="shared" si="23"/>
        <v>#N/A</v>
      </c>
      <c r="L16" s="8">
        <f t="shared" si="1"/>
        <v>0</v>
      </c>
      <c r="M16" s="4" t="e">
        <f t="shared" si="24"/>
        <v>#N/A</v>
      </c>
      <c r="N16" s="9" t="e">
        <f t="shared" si="25"/>
        <v>#N/A</v>
      </c>
      <c r="O16" s="5">
        <f t="shared" si="11"/>
        <v>0</v>
      </c>
      <c r="P16" s="5">
        <f t="shared" si="12"/>
        <v>0</v>
      </c>
      <c r="Q16" s="41" t="e">
        <f t="shared" si="26"/>
        <v>#N/A</v>
      </c>
      <c r="R16" s="22" t="e">
        <f>IF(B16&gt;$B$2,0,SUM($Q$8:Q16))</f>
        <v>#N/A</v>
      </c>
      <c r="S16" s="22" t="e">
        <f t="shared" si="13"/>
        <v>#N/A</v>
      </c>
      <c r="T16" s="18" t="e">
        <f t="shared" si="14"/>
        <v>#N/A</v>
      </c>
      <c r="U16" s="65"/>
      <c r="V16" s="135" t="e">
        <f>VLOOKUP(YEAR($B16),'Other Inputs'!$J:$K,2,0)</f>
        <v>#N/A</v>
      </c>
      <c r="W16" s="136" t="e">
        <f t="shared" si="15"/>
        <v>#N/A</v>
      </c>
      <c r="X16" s="136" t="e">
        <f t="shared" si="16"/>
        <v>#N/A</v>
      </c>
      <c r="Y16" s="136" t="e">
        <f t="shared" si="17"/>
        <v>#N/A</v>
      </c>
      <c r="AA16" s="135" t="e">
        <f>VLOOKUP(YEAR($B16),'Other Inputs'!$J:$K,2,0)</f>
        <v>#N/A</v>
      </c>
      <c r="AB16" s="136" t="e">
        <f t="shared" si="18"/>
        <v>#N/A</v>
      </c>
      <c r="AC16" s="136" t="e">
        <f t="shared" si="2"/>
        <v>#N/A</v>
      </c>
      <c r="AD16" s="136" t="e">
        <f t="shared" si="3"/>
        <v>#N/A</v>
      </c>
      <c r="AE16" s="145" t="e">
        <f t="shared" si="4"/>
        <v>#N/A</v>
      </c>
      <c r="AF16" s="146" t="e">
        <f t="shared" si="5"/>
        <v>#N/A</v>
      </c>
      <c r="AG16" s="136" t="e">
        <f t="shared" si="6"/>
        <v>#N/A</v>
      </c>
      <c r="AH16" s="146" t="e">
        <f t="shared" si="7"/>
        <v>#N/A</v>
      </c>
      <c r="AJ16" s="72"/>
      <c r="AK16" s="109"/>
    </row>
    <row r="17" spans="1:37" x14ac:dyDescent="0.3">
      <c r="A17" s="143">
        <f t="shared" si="19"/>
        <v>60</v>
      </c>
      <c r="B17" s="143">
        <f t="shared" si="0"/>
        <v>59</v>
      </c>
      <c r="C17" s="27">
        <f t="shared" si="20"/>
        <v>10</v>
      </c>
      <c r="D17" s="28">
        <f t="shared" si="8"/>
        <v>28</v>
      </c>
      <c r="E17" s="29" t="e">
        <f>VLOOKUP($B17,'Other Inputs'!$A:$B,2,0)</f>
        <v>#N/A</v>
      </c>
      <c r="F17" s="38">
        <f>IF($B17&lt;'Other Inputs'!$E$5,10,IF($B17&lt;'Other Inputs'!$E$6,'Other Inputs'!$F$5,IF($B17&lt;'Other Inputs'!$E$7,'Other Inputs'!$F$6,IF($B17&lt;'Other Inputs'!$E$8,'Other Inputs'!$F$7,IF($B17&lt;'Other Inputs'!$E$9,'Other Inputs'!$F$8,IF($B17&lt;'Other Inputs'!$E$10,'Other Inputs'!$F$9,IF($B17&lt;'Other Inputs'!$E$11,'Other Inputs'!$F$10,IF($B17&lt;'Other Inputs'!$E$12,'Other Inputs'!$F$11,IF($B17&lt;'Other Inputs'!$E$13,'Other Inputs'!$F$12,'Other Inputs'!$F$13)))))))))</f>
        <v>10</v>
      </c>
      <c r="G17" s="37">
        <f>IF($B17&lt;'Other Inputs'!$E$16,9.5,IF($B17&lt;'Other Inputs'!$E$17,'Other Inputs'!$F$16,IF($B17&lt;'Other Inputs'!$E$18,'Other Inputs'!$F$17,IF($B17&lt;'Other Inputs'!$E$19,'Other Inputs'!$F$18,'Other Inputs'!$F$19))))</f>
        <v>9.5</v>
      </c>
      <c r="H17" s="6" t="e">
        <f t="shared" si="21"/>
        <v>#N/A</v>
      </c>
      <c r="I17" s="3" t="e">
        <f t="shared" si="9"/>
        <v>#N/A</v>
      </c>
      <c r="J17" s="7" t="e">
        <f t="shared" si="22"/>
        <v>#N/A</v>
      </c>
      <c r="K17" s="7" t="e">
        <f t="shared" si="23"/>
        <v>#N/A</v>
      </c>
      <c r="L17" s="8">
        <f t="shared" si="1"/>
        <v>0</v>
      </c>
      <c r="M17" s="4" t="e">
        <f t="shared" si="24"/>
        <v>#N/A</v>
      </c>
      <c r="N17" s="9" t="e">
        <f t="shared" si="25"/>
        <v>#N/A</v>
      </c>
      <c r="O17" s="5">
        <f t="shared" si="11"/>
        <v>0</v>
      </c>
      <c r="P17" s="5">
        <f t="shared" si="12"/>
        <v>0</v>
      </c>
      <c r="Q17" s="41" t="e">
        <f t="shared" si="26"/>
        <v>#N/A</v>
      </c>
      <c r="R17" s="22" t="e">
        <f>IF(B17&gt;$B$2,0,SUM($Q$8:Q17))</f>
        <v>#N/A</v>
      </c>
      <c r="S17" s="22" t="e">
        <f t="shared" si="13"/>
        <v>#N/A</v>
      </c>
      <c r="T17" s="18" t="e">
        <f t="shared" si="14"/>
        <v>#N/A</v>
      </c>
      <c r="U17" s="65"/>
      <c r="V17" s="135" t="e">
        <f>VLOOKUP(YEAR($B17),'Other Inputs'!$J:$K,2,0)</f>
        <v>#N/A</v>
      </c>
      <c r="W17" s="136" t="e">
        <f t="shared" si="15"/>
        <v>#N/A</v>
      </c>
      <c r="X17" s="136" t="e">
        <f t="shared" si="16"/>
        <v>#N/A</v>
      </c>
      <c r="Y17" s="136" t="e">
        <f t="shared" si="17"/>
        <v>#N/A</v>
      </c>
      <c r="AA17" s="135" t="e">
        <f>VLOOKUP(YEAR($B17),'Other Inputs'!$J:$K,2,0)</f>
        <v>#N/A</v>
      </c>
      <c r="AB17" s="136" t="e">
        <f t="shared" si="18"/>
        <v>#N/A</v>
      </c>
      <c r="AC17" s="136" t="e">
        <f t="shared" si="2"/>
        <v>#N/A</v>
      </c>
      <c r="AD17" s="136" t="e">
        <f t="shared" si="3"/>
        <v>#N/A</v>
      </c>
      <c r="AE17" s="145" t="e">
        <f t="shared" si="4"/>
        <v>#N/A</v>
      </c>
      <c r="AF17" s="146" t="e">
        <f t="shared" si="5"/>
        <v>#N/A</v>
      </c>
      <c r="AG17" s="136" t="e">
        <f t="shared" ref="AG17:AG80" si="27">AD17+AF17</f>
        <v>#N/A</v>
      </c>
      <c r="AH17" s="146" t="e">
        <f t="shared" si="7"/>
        <v>#N/A</v>
      </c>
      <c r="AJ17" s="72"/>
      <c r="AK17" s="109"/>
    </row>
    <row r="18" spans="1:37" x14ac:dyDescent="0.3">
      <c r="A18" s="143">
        <f t="shared" si="19"/>
        <v>60</v>
      </c>
      <c r="B18" s="143">
        <f t="shared" si="0"/>
        <v>59</v>
      </c>
      <c r="C18" s="27">
        <f t="shared" si="20"/>
        <v>11</v>
      </c>
      <c r="D18" s="28">
        <f t="shared" si="8"/>
        <v>28</v>
      </c>
      <c r="E18" s="29" t="e">
        <f>VLOOKUP($B18,'Other Inputs'!$A:$B,2,0)</f>
        <v>#N/A</v>
      </c>
      <c r="F18" s="38">
        <f>IF($B18&lt;'Other Inputs'!$E$5,10,IF($B18&lt;'Other Inputs'!$E$6,'Other Inputs'!$F$5,IF($B18&lt;'Other Inputs'!$E$7,'Other Inputs'!$F$6,IF($B18&lt;'Other Inputs'!$E$8,'Other Inputs'!$F$7,IF($B18&lt;'Other Inputs'!$E$9,'Other Inputs'!$F$8,IF($B18&lt;'Other Inputs'!$E$10,'Other Inputs'!$F$9,IF($B18&lt;'Other Inputs'!$E$11,'Other Inputs'!$F$10,IF($B18&lt;'Other Inputs'!$E$12,'Other Inputs'!$F$11,IF($B18&lt;'Other Inputs'!$E$13,'Other Inputs'!$F$12,'Other Inputs'!$F$13)))))))))</f>
        <v>10</v>
      </c>
      <c r="G18" s="37">
        <f>IF($B18&lt;'Other Inputs'!$E$16,9.5,IF($B18&lt;'Other Inputs'!$E$17,'Other Inputs'!$F$16,IF($B18&lt;'Other Inputs'!$E$18,'Other Inputs'!$F$17,IF($B18&lt;'Other Inputs'!$E$19,'Other Inputs'!$F$18,'Other Inputs'!$F$19))))</f>
        <v>9.5</v>
      </c>
      <c r="H18" s="6" t="e">
        <f t="shared" si="21"/>
        <v>#N/A</v>
      </c>
      <c r="I18" s="3" t="e">
        <f t="shared" si="9"/>
        <v>#N/A</v>
      </c>
      <c r="J18" s="7" t="e">
        <f t="shared" si="22"/>
        <v>#N/A</v>
      </c>
      <c r="K18" s="7" t="e">
        <f t="shared" si="23"/>
        <v>#N/A</v>
      </c>
      <c r="L18" s="8">
        <f t="shared" si="1"/>
        <v>0</v>
      </c>
      <c r="M18" s="4" t="e">
        <f t="shared" si="24"/>
        <v>#N/A</v>
      </c>
      <c r="N18" s="9" t="e">
        <f t="shared" si="25"/>
        <v>#N/A</v>
      </c>
      <c r="O18" s="5">
        <f t="shared" si="11"/>
        <v>0</v>
      </c>
      <c r="P18" s="5">
        <f t="shared" si="12"/>
        <v>0</v>
      </c>
      <c r="Q18" s="41" t="e">
        <f t="shared" si="26"/>
        <v>#N/A</v>
      </c>
      <c r="R18" s="22" t="e">
        <f>IF(B18&gt;$B$2,0,SUM($Q$8:Q18))</f>
        <v>#N/A</v>
      </c>
      <c r="S18" s="22" t="e">
        <f t="shared" si="13"/>
        <v>#N/A</v>
      </c>
      <c r="T18" s="18" t="e">
        <f t="shared" si="14"/>
        <v>#N/A</v>
      </c>
      <c r="U18" s="65"/>
      <c r="V18" s="135" t="e">
        <f>VLOOKUP(YEAR($B18),'Other Inputs'!$J:$K,2,0)</f>
        <v>#N/A</v>
      </c>
      <c r="W18" s="136" t="e">
        <f t="shared" si="15"/>
        <v>#N/A</v>
      </c>
      <c r="X18" s="136" t="e">
        <f t="shared" si="16"/>
        <v>#N/A</v>
      </c>
      <c r="Y18" s="136" t="e">
        <f t="shared" si="17"/>
        <v>#N/A</v>
      </c>
      <c r="AA18" s="135" t="e">
        <f>VLOOKUP(YEAR($B18),'Other Inputs'!$J:$K,2,0)</f>
        <v>#N/A</v>
      </c>
      <c r="AB18" s="136" t="e">
        <f t="shared" si="18"/>
        <v>#N/A</v>
      </c>
      <c r="AC18" s="136" t="e">
        <f t="shared" si="2"/>
        <v>#N/A</v>
      </c>
      <c r="AD18" s="136" t="e">
        <f t="shared" si="3"/>
        <v>#N/A</v>
      </c>
      <c r="AE18" s="145" t="e">
        <f t="shared" si="4"/>
        <v>#N/A</v>
      </c>
      <c r="AF18" s="146" t="e">
        <f t="shared" si="5"/>
        <v>#N/A</v>
      </c>
      <c r="AG18" s="136" t="e">
        <f t="shared" si="27"/>
        <v>#N/A</v>
      </c>
      <c r="AH18" s="146" t="e">
        <f t="shared" si="7"/>
        <v>#N/A</v>
      </c>
      <c r="AJ18" s="72"/>
      <c r="AK18" s="109"/>
    </row>
    <row r="19" spans="1:37" x14ac:dyDescent="0.3">
      <c r="A19" s="143">
        <f t="shared" si="19"/>
        <v>60</v>
      </c>
      <c r="B19" s="143">
        <f t="shared" si="0"/>
        <v>59</v>
      </c>
      <c r="C19" s="27">
        <f t="shared" si="20"/>
        <v>12</v>
      </c>
      <c r="D19" s="28">
        <f t="shared" si="8"/>
        <v>28</v>
      </c>
      <c r="E19" s="29" t="e">
        <f>VLOOKUP($B19,'Other Inputs'!$A:$B,2,0)</f>
        <v>#N/A</v>
      </c>
      <c r="F19" s="38">
        <f>IF($B19&lt;'Other Inputs'!$E$5,10,IF($B19&lt;'Other Inputs'!$E$6,'Other Inputs'!$F$5,IF($B19&lt;'Other Inputs'!$E$7,'Other Inputs'!$F$6,IF($B19&lt;'Other Inputs'!$E$8,'Other Inputs'!$F$7,IF($B19&lt;'Other Inputs'!$E$9,'Other Inputs'!$F$8,IF($B19&lt;'Other Inputs'!$E$10,'Other Inputs'!$F$9,IF($B19&lt;'Other Inputs'!$E$11,'Other Inputs'!$F$10,IF($B19&lt;'Other Inputs'!$E$12,'Other Inputs'!$F$11,IF($B19&lt;'Other Inputs'!$E$13,'Other Inputs'!$F$12,'Other Inputs'!$F$13)))))))))</f>
        <v>10</v>
      </c>
      <c r="G19" s="37">
        <f>IF($B19&lt;'Other Inputs'!$E$16,9.5,IF($B19&lt;'Other Inputs'!$E$17,'Other Inputs'!$F$16,IF($B19&lt;'Other Inputs'!$E$18,'Other Inputs'!$F$17,IF($B19&lt;'Other Inputs'!$E$19,'Other Inputs'!$F$18,'Other Inputs'!$F$19))))</f>
        <v>9.5</v>
      </c>
      <c r="H19" s="6" t="e">
        <f t="shared" si="21"/>
        <v>#N/A</v>
      </c>
      <c r="I19" s="3" t="e">
        <f t="shared" si="9"/>
        <v>#N/A</v>
      </c>
      <c r="J19" s="7" t="e">
        <f t="shared" si="22"/>
        <v>#N/A</v>
      </c>
      <c r="K19" s="7" t="e">
        <f t="shared" si="23"/>
        <v>#N/A</v>
      </c>
      <c r="L19" s="8">
        <f t="shared" si="1"/>
        <v>0</v>
      </c>
      <c r="M19" s="4" t="e">
        <f t="shared" si="24"/>
        <v>#N/A</v>
      </c>
      <c r="N19" s="9" t="e">
        <f t="shared" si="25"/>
        <v>#N/A</v>
      </c>
      <c r="O19" s="5">
        <f t="shared" si="11"/>
        <v>0</v>
      </c>
      <c r="P19" s="5">
        <f t="shared" si="12"/>
        <v>0</v>
      </c>
      <c r="Q19" s="41" t="e">
        <f t="shared" si="26"/>
        <v>#N/A</v>
      </c>
      <c r="R19" s="22" t="e">
        <f>IF(B19&gt;$B$2,0,SUM($Q$8:Q19))</f>
        <v>#N/A</v>
      </c>
      <c r="S19" s="22" t="e">
        <f t="shared" si="13"/>
        <v>#N/A</v>
      </c>
      <c r="T19" s="18" t="e">
        <f t="shared" si="14"/>
        <v>#N/A</v>
      </c>
      <c r="U19" s="65"/>
      <c r="V19" s="135" t="e">
        <f>VLOOKUP(YEAR($B19),'Other Inputs'!$J:$K,2,0)</f>
        <v>#N/A</v>
      </c>
      <c r="W19" s="136" t="e">
        <f t="shared" si="15"/>
        <v>#N/A</v>
      </c>
      <c r="X19" s="136" t="e">
        <f t="shared" si="16"/>
        <v>#N/A</v>
      </c>
      <c r="Y19" s="136" t="e">
        <f t="shared" si="17"/>
        <v>#N/A</v>
      </c>
      <c r="AA19" s="135" t="e">
        <f>VLOOKUP(YEAR($B19),'Other Inputs'!$J:$K,2,0)</f>
        <v>#N/A</v>
      </c>
      <c r="AB19" s="136" t="e">
        <f t="shared" si="18"/>
        <v>#N/A</v>
      </c>
      <c r="AC19" s="136" t="e">
        <f t="shared" si="2"/>
        <v>#N/A</v>
      </c>
      <c r="AD19" s="136" t="e">
        <f t="shared" si="3"/>
        <v>#N/A</v>
      </c>
      <c r="AE19" s="145" t="e">
        <f t="shared" si="4"/>
        <v>#N/A</v>
      </c>
      <c r="AF19" s="146" t="e">
        <f t="shared" si="5"/>
        <v>#N/A</v>
      </c>
      <c r="AG19" s="136" t="e">
        <f t="shared" si="27"/>
        <v>#N/A</v>
      </c>
      <c r="AH19" s="146" t="e">
        <f t="shared" si="7"/>
        <v>#N/A</v>
      </c>
      <c r="AJ19" s="72"/>
      <c r="AK19" s="109"/>
    </row>
    <row r="20" spans="1:37" x14ac:dyDescent="0.3">
      <c r="A20" s="143">
        <f t="shared" si="19"/>
        <v>60</v>
      </c>
      <c r="B20" s="143">
        <f t="shared" si="0"/>
        <v>59</v>
      </c>
      <c r="C20" s="27">
        <f t="shared" si="20"/>
        <v>13</v>
      </c>
      <c r="D20" s="28">
        <f t="shared" si="8"/>
        <v>28</v>
      </c>
      <c r="E20" s="29" t="e">
        <f>VLOOKUP($B20,'Other Inputs'!$A:$B,2,0)</f>
        <v>#N/A</v>
      </c>
      <c r="F20" s="38">
        <f>IF($B20&lt;'Other Inputs'!$E$5,10,IF($B20&lt;'Other Inputs'!$E$6,'Other Inputs'!$F$5,IF($B20&lt;'Other Inputs'!$E$7,'Other Inputs'!$F$6,IF($B20&lt;'Other Inputs'!$E$8,'Other Inputs'!$F$7,IF($B20&lt;'Other Inputs'!$E$9,'Other Inputs'!$F$8,IF($B20&lt;'Other Inputs'!$E$10,'Other Inputs'!$F$9,IF($B20&lt;'Other Inputs'!$E$11,'Other Inputs'!$F$10,IF($B20&lt;'Other Inputs'!$E$12,'Other Inputs'!$F$11,IF($B20&lt;'Other Inputs'!$E$13,'Other Inputs'!$F$12,'Other Inputs'!$F$13)))))))))</f>
        <v>10</v>
      </c>
      <c r="G20" s="37">
        <f>IF($B20&lt;'Other Inputs'!$E$16,9.5,IF($B20&lt;'Other Inputs'!$E$17,'Other Inputs'!$F$16,IF($B20&lt;'Other Inputs'!$E$18,'Other Inputs'!$F$17,IF($B20&lt;'Other Inputs'!$E$19,'Other Inputs'!$F$18,'Other Inputs'!$F$19))))</f>
        <v>9.5</v>
      </c>
      <c r="H20" s="6" t="e">
        <f t="shared" si="21"/>
        <v>#N/A</v>
      </c>
      <c r="I20" s="3" t="e">
        <f t="shared" si="9"/>
        <v>#N/A</v>
      </c>
      <c r="J20" s="7" t="e">
        <f t="shared" si="22"/>
        <v>#N/A</v>
      </c>
      <c r="K20" s="7" t="e">
        <f t="shared" si="23"/>
        <v>#N/A</v>
      </c>
      <c r="L20" s="8">
        <f t="shared" si="1"/>
        <v>0</v>
      </c>
      <c r="M20" s="4" t="e">
        <f t="shared" si="24"/>
        <v>#N/A</v>
      </c>
      <c r="N20" s="9" t="e">
        <f>I20*F20</f>
        <v>#N/A</v>
      </c>
      <c r="O20" s="5">
        <f t="shared" si="11"/>
        <v>0</v>
      </c>
      <c r="P20" s="5">
        <f t="shared" si="12"/>
        <v>0</v>
      </c>
      <c r="Q20" s="41" t="e">
        <f t="shared" si="26"/>
        <v>#N/A</v>
      </c>
      <c r="R20" s="22" t="e">
        <f>IF(B20&gt;$B$2,0,SUM($Q$8:Q20))</f>
        <v>#N/A</v>
      </c>
      <c r="S20" s="22" t="e">
        <f t="shared" si="13"/>
        <v>#N/A</v>
      </c>
      <c r="T20" s="18" t="e">
        <f t="shared" si="14"/>
        <v>#N/A</v>
      </c>
      <c r="U20" s="65"/>
      <c r="V20" s="135" t="e">
        <f>VLOOKUP(YEAR($B20),'Other Inputs'!$J:$K,2,0)</f>
        <v>#N/A</v>
      </c>
      <c r="W20" s="136" t="e">
        <f t="shared" si="15"/>
        <v>#N/A</v>
      </c>
      <c r="X20" s="136" t="e">
        <f t="shared" si="16"/>
        <v>#N/A</v>
      </c>
      <c r="Y20" s="136" t="e">
        <f t="shared" si="17"/>
        <v>#N/A</v>
      </c>
      <c r="AA20" s="135" t="e">
        <f>VLOOKUP(YEAR($B20),'Other Inputs'!$J:$K,2,0)</f>
        <v>#N/A</v>
      </c>
      <c r="AB20" s="136" t="e">
        <f t="shared" si="18"/>
        <v>#N/A</v>
      </c>
      <c r="AC20" s="136" t="e">
        <f t="shared" si="2"/>
        <v>#N/A</v>
      </c>
      <c r="AD20" s="136" t="e">
        <f t="shared" si="3"/>
        <v>#N/A</v>
      </c>
      <c r="AE20" s="145" t="e">
        <f t="shared" si="4"/>
        <v>#N/A</v>
      </c>
      <c r="AF20" s="146" t="e">
        <f t="shared" si="5"/>
        <v>#N/A</v>
      </c>
      <c r="AG20" s="136" t="e">
        <f t="shared" si="27"/>
        <v>#N/A</v>
      </c>
      <c r="AH20" s="146" t="e">
        <f t="shared" si="7"/>
        <v>#N/A</v>
      </c>
      <c r="AJ20" s="72"/>
      <c r="AK20" s="109"/>
    </row>
    <row r="21" spans="1:37" x14ac:dyDescent="0.3">
      <c r="A21" s="143">
        <f t="shared" si="19"/>
        <v>60</v>
      </c>
      <c r="B21" s="143">
        <f t="shared" si="0"/>
        <v>59</v>
      </c>
      <c r="C21" s="27">
        <f t="shared" si="20"/>
        <v>14</v>
      </c>
      <c r="D21" s="28">
        <f t="shared" si="8"/>
        <v>28</v>
      </c>
      <c r="E21" s="29" t="e">
        <f>VLOOKUP($B21,'Other Inputs'!$A:$B,2,0)</f>
        <v>#N/A</v>
      </c>
      <c r="F21" s="38">
        <f>IF($B21&lt;'Other Inputs'!$E$5,10,IF($B21&lt;'Other Inputs'!$E$6,'Other Inputs'!$F$5,IF($B21&lt;'Other Inputs'!$E$7,'Other Inputs'!$F$6,IF($B21&lt;'Other Inputs'!$E$8,'Other Inputs'!$F$7,IF($B21&lt;'Other Inputs'!$E$9,'Other Inputs'!$F$8,IF($B21&lt;'Other Inputs'!$E$10,'Other Inputs'!$F$9,IF($B21&lt;'Other Inputs'!$E$11,'Other Inputs'!$F$10,IF($B21&lt;'Other Inputs'!$E$12,'Other Inputs'!$F$11,IF($B21&lt;'Other Inputs'!$E$13,'Other Inputs'!$F$12,'Other Inputs'!$F$13)))))))))</f>
        <v>10</v>
      </c>
      <c r="G21" s="37">
        <f>IF($B21&lt;'Other Inputs'!$E$16,9.5,IF($B21&lt;'Other Inputs'!$E$17,'Other Inputs'!$F$16,IF($B21&lt;'Other Inputs'!$E$18,'Other Inputs'!$F$17,IF($B21&lt;'Other Inputs'!$E$19,'Other Inputs'!$F$18,'Other Inputs'!$F$19))))</f>
        <v>9.5</v>
      </c>
      <c r="H21" s="6" t="e">
        <f t="shared" si="21"/>
        <v>#N/A</v>
      </c>
      <c r="I21" s="3" t="e">
        <f t="shared" si="9"/>
        <v>#N/A</v>
      </c>
      <c r="J21" s="7" t="e">
        <f t="shared" si="22"/>
        <v>#N/A</v>
      </c>
      <c r="K21" s="7" t="e">
        <f t="shared" si="23"/>
        <v>#N/A</v>
      </c>
      <c r="L21" s="8">
        <f t="shared" si="1"/>
        <v>0</v>
      </c>
      <c r="M21" s="4" t="e">
        <f t="shared" ref="M21:M34" si="28">SUM(J21:L21)</f>
        <v>#N/A</v>
      </c>
      <c r="N21" s="9" t="e">
        <f t="shared" ref="N21:N34" si="29">I21*F21</f>
        <v>#N/A</v>
      </c>
      <c r="O21" s="5">
        <f t="shared" si="11"/>
        <v>0</v>
      </c>
      <c r="P21" s="5">
        <f t="shared" si="12"/>
        <v>0</v>
      </c>
      <c r="Q21" s="41" t="e">
        <f t="shared" si="26"/>
        <v>#N/A</v>
      </c>
      <c r="R21" s="22" t="e">
        <f>IF(B21&gt;$B$2,0,SUM($Q$8:Q21))</f>
        <v>#N/A</v>
      </c>
      <c r="S21" s="22" t="e">
        <f t="shared" si="13"/>
        <v>#N/A</v>
      </c>
      <c r="T21" s="18" t="e">
        <f t="shared" si="14"/>
        <v>#N/A</v>
      </c>
      <c r="U21" s="65"/>
      <c r="V21" s="135" t="e">
        <f>VLOOKUP(YEAR($B21),'Other Inputs'!$J:$K,2,0)</f>
        <v>#N/A</v>
      </c>
      <c r="W21" s="136" t="e">
        <f t="shared" si="15"/>
        <v>#N/A</v>
      </c>
      <c r="X21" s="136" t="e">
        <f t="shared" si="16"/>
        <v>#N/A</v>
      </c>
      <c r="Y21" s="136" t="e">
        <f t="shared" si="17"/>
        <v>#N/A</v>
      </c>
      <c r="AA21" s="135" t="e">
        <f>VLOOKUP(YEAR($B21),'Other Inputs'!$J:$K,2,0)</f>
        <v>#N/A</v>
      </c>
      <c r="AB21" s="136" t="e">
        <f t="shared" si="18"/>
        <v>#N/A</v>
      </c>
      <c r="AC21" s="136" t="e">
        <f t="shared" si="2"/>
        <v>#N/A</v>
      </c>
      <c r="AD21" s="136" t="e">
        <f t="shared" si="3"/>
        <v>#N/A</v>
      </c>
      <c r="AE21" s="145" t="e">
        <f t="shared" si="4"/>
        <v>#N/A</v>
      </c>
      <c r="AF21" s="146" t="e">
        <f t="shared" si="5"/>
        <v>#N/A</v>
      </c>
      <c r="AG21" s="136" t="e">
        <f t="shared" si="27"/>
        <v>#N/A</v>
      </c>
      <c r="AH21" s="146" t="e">
        <f t="shared" si="7"/>
        <v>#N/A</v>
      </c>
      <c r="AJ21" s="72"/>
      <c r="AK21" s="109"/>
    </row>
    <row r="22" spans="1:37" x14ac:dyDescent="0.3">
      <c r="A22" s="143">
        <f t="shared" si="19"/>
        <v>60</v>
      </c>
      <c r="B22" s="143">
        <f t="shared" si="0"/>
        <v>59</v>
      </c>
      <c r="C22" s="27">
        <f t="shared" si="20"/>
        <v>15</v>
      </c>
      <c r="D22" s="28">
        <f t="shared" si="8"/>
        <v>28</v>
      </c>
      <c r="E22" s="29" t="e">
        <f>VLOOKUP($B22,'Other Inputs'!$A:$B,2,0)</f>
        <v>#N/A</v>
      </c>
      <c r="F22" s="38">
        <f>IF($B22&lt;'Other Inputs'!$E$5,10,IF($B22&lt;'Other Inputs'!$E$6,'Other Inputs'!$F$5,IF($B22&lt;'Other Inputs'!$E$7,'Other Inputs'!$F$6,IF($B22&lt;'Other Inputs'!$E$8,'Other Inputs'!$F$7,IF($B22&lt;'Other Inputs'!$E$9,'Other Inputs'!$F$8,IF($B22&lt;'Other Inputs'!$E$10,'Other Inputs'!$F$9,IF($B22&lt;'Other Inputs'!$E$11,'Other Inputs'!$F$10,IF($B22&lt;'Other Inputs'!$E$12,'Other Inputs'!$F$11,IF($B22&lt;'Other Inputs'!$E$13,'Other Inputs'!$F$12,'Other Inputs'!$F$13)))))))))</f>
        <v>10</v>
      </c>
      <c r="G22" s="37">
        <f>IF($B22&lt;'Other Inputs'!$E$16,9.5,IF($B22&lt;'Other Inputs'!$E$17,'Other Inputs'!$F$16,IF($B22&lt;'Other Inputs'!$E$18,'Other Inputs'!$F$17,IF($B22&lt;'Other Inputs'!$E$19,'Other Inputs'!$F$18,'Other Inputs'!$F$19))))</f>
        <v>9.5</v>
      </c>
      <c r="H22" s="6" t="e">
        <f t="shared" si="21"/>
        <v>#N/A</v>
      </c>
      <c r="I22" s="3" t="e">
        <f t="shared" si="9"/>
        <v>#N/A</v>
      </c>
      <c r="J22" s="7" t="e">
        <f t="shared" si="22"/>
        <v>#N/A</v>
      </c>
      <c r="K22" s="7" t="e">
        <f t="shared" si="23"/>
        <v>#N/A</v>
      </c>
      <c r="L22" s="8">
        <f t="shared" si="1"/>
        <v>0</v>
      </c>
      <c r="M22" s="4" t="e">
        <f t="shared" si="28"/>
        <v>#N/A</v>
      </c>
      <c r="N22" s="9" t="e">
        <f t="shared" si="29"/>
        <v>#N/A</v>
      </c>
      <c r="O22" s="5">
        <f t="shared" si="11"/>
        <v>0</v>
      </c>
      <c r="P22" s="5">
        <f t="shared" si="12"/>
        <v>0</v>
      </c>
      <c r="Q22" s="41" t="e">
        <f t="shared" si="26"/>
        <v>#N/A</v>
      </c>
      <c r="R22" s="22" t="e">
        <f>IF(B22&gt;$B$2,0,SUM($Q$8:Q22))</f>
        <v>#N/A</v>
      </c>
      <c r="S22" s="22" t="e">
        <f t="shared" si="13"/>
        <v>#N/A</v>
      </c>
      <c r="T22" s="18" t="e">
        <f t="shared" si="14"/>
        <v>#N/A</v>
      </c>
      <c r="U22" s="65"/>
      <c r="V22" s="135" t="e">
        <f>VLOOKUP(YEAR($B22),'Other Inputs'!$J:$K,2,0)</f>
        <v>#N/A</v>
      </c>
      <c r="W22" s="136" t="e">
        <f t="shared" si="15"/>
        <v>#N/A</v>
      </c>
      <c r="X22" s="136" t="e">
        <f t="shared" si="16"/>
        <v>#N/A</v>
      </c>
      <c r="Y22" s="136" t="e">
        <f t="shared" si="17"/>
        <v>#N/A</v>
      </c>
      <c r="AA22" s="135" t="e">
        <f>VLOOKUP(YEAR($B22),'Other Inputs'!$J:$K,2,0)</f>
        <v>#N/A</v>
      </c>
      <c r="AB22" s="136" t="e">
        <f t="shared" si="18"/>
        <v>#N/A</v>
      </c>
      <c r="AC22" s="136" t="e">
        <f t="shared" si="2"/>
        <v>#N/A</v>
      </c>
      <c r="AD22" s="136" t="e">
        <f t="shared" si="3"/>
        <v>#N/A</v>
      </c>
      <c r="AE22" s="145" t="e">
        <f t="shared" si="4"/>
        <v>#N/A</v>
      </c>
      <c r="AF22" s="146" t="e">
        <f t="shared" si="5"/>
        <v>#N/A</v>
      </c>
      <c r="AG22" s="136" t="e">
        <f t="shared" si="27"/>
        <v>#N/A</v>
      </c>
      <c r="AH22" s="146" t="e">
        <f t="shared" si="7"/>
        <v>#N/A</v>
      </c>
      <c r="AJ22" s="72"/>
      <c r="AK22" s="109"/>
    </row>
    <row r="23" spans="1:37" x14ac:dyDescent="0.3">
      <c r="A23" s="143">
        <f t="shared" si="19"/>
        <v>60</v>
      </c>
      <c r="B23" s="143">
        <f t="shared" si="0"/>
        <v>59</v>
      </c>
      <c r="C23" s="27">
        <f t="shared" si="20"/>
        <v>16</v>
      </c>
      <c r="D23" s="28">
        <f t="shared" si="8"/>
        <v>28</v>
      </c>
      <c r="E23" s="29" t="e">
        <f>VLOOKUP($B23,'Other Inputs'!$A:$B,2,0)</f>
        <v>#N/A</v>
      </c>
      <c r="F23" s="38">
        <f>IF($B23&lt;'Other Inputs'!$E$5,10,IF($B23&lt;'Other Inputs'!$E$6,'Other Inputs'!$F$5,IF($B23&lt;'Other Inputs'!$E$7,'Other Inputs'!$F$6,IF($B23&lt;'Other Inputs'!$E$8,'Other Inputs'!$F$7,IF($B23&lt;'Other Inputs'!$E$9,'Other Inputs'!$F$8,IF($B23&lt;'Other Inputs'!$E$10,'Other Inputs'!$F$9,IF($B23&lt;'Other Inputs'!$E$11,'Other Inputs'!$F$10,IF($B23&lt;'Other Inputs'!$E$12,'Other Inputs'!$F$11,IF($B23&lt;'Other Inputs'!$E$13,'Other Inputs'!$F$12,'Other Inputs'!$F$13)))))))))</f>
        <v>10</v>
      </c>
      <c r="G23" s="37">
        <f>IF($B23&lt;'Other Inputs'!$E$16,9.5,IF($B23&lt;'Other Inputs'!$E$17,'Other Inputs'!$F$16,IF($B23&lt;'Other Inputs'!$E$18,'Other Inputs'!$F$17,IF($B23&lt;'Other Inputs'!$E$19,'Other Inputs'!$F$18,'Other Inputs'!$F$19))))</f>
        <v>9.5</v>
      </c>
      <c r="H23" s="6" t="e">
        <f t="shared" si="21"/>
        <v>#N/A</v>
      </c>
      <c r="I23" s="3" t="e">
        <f t="shared" si="9"/>
        <v>#N/A</v>
      </c>
      <c r="J23" s="7" t="e">
        <f t="shared" si="22"/>
        <v>#N/A</v>
      </c>
      <c r="K23" s="7" t="e">
        <f t="shared" si="23"/>
        <v>#N/A</v>
      </c>
      <c r="L23" s="8">
        <f t="shared" si="1"/>
        <v>0</v>
      </c>
      <c r="M23" s="4" t="e">
        <f t="shared" si="28"/>
        <v>#N/A</v>
      </c>
      <c r="N23" s="9" t="e">
        <f t="shared" si="29"/>
        <v>#N/A</v>
      </c>
      <c r="O23" s="5">
        <f t="shared" si="11"/>
        <v>0</v>
      </c>
      <c r="P23" s="5">
        <f t="shared" si="12"/>
        <v>0</v>
      </c>
      <c r="Q23" s="41" t="e">
        <f t="shared" si="26"/>
        <v>#N/A</v>
      </c>
      <c r="R23" s="22" t="e">
        <f>IF(B23&gt;$B$2,0,SUM($Q$8:Q23))</f>
        <v>#N/A</v>
      </c>
      <c r="S23" s="22" t="e">
        <f t="shared" si="13"/>
        <v>#N/A</v>
      </c>
      <c r="T23" s="18" t="e">
        <f t="shared" si="14"/>
        <v>#N/A</v>
      </c>
      <c r="U23" s="65"/>
      <c r="V23" s="135" t="e">
        <f>VLOOKUP(YEAR($B23),'Other Inputs'!$J:$K,2,0)</f>
        <v>#N/A</v>
      </c>
      <c r="W23" s="136" t="e">
        <f t="shared" si="15"/>
        <v>#N/A</v>
      </c>
      <c r="X23" s="136" t="e">
        <f t="shared" si="16"/>
        <v>#N/A</v>
      </c>
      <c r="Y23" s="136" t="e">
        <f t="shared" si="17"/>
        <v>#N/A</v>
      </c>
      <c r="AA23" s="135" t="e">
        <f>VLOOKUP(YEAR($B23),'Other Inputs'!$J:$K,2,0)</f>
        <v>#N/A</v>
      </c>
      <c r="AB23" s="136" t="e">
        <f t="shared" si="18"/>
        <v>#N/A</v>
      </c>
      <c r="AC23" s="136" t="e">
        <f t="shared" si="2"/>
        <v>#N/A</v>
      </c>
      <c r="AD23" s="136" t="e">
        <f t="shared" si="3"/>
        <v>#N/A</v>
      </c>
      <c r="AE23" s="145" t="e">
        <f t="shared" si="4"/>
        <v>#N/A</v>
      </c>
      <c r="AF23" s="146" t="e">
        <f t="shared" si="5"/>
        <v>#N/A</v>
      </c>
      <c r="AG23" s="136" t="e">
        <f t="shared" si="27"/>
        <v>#N/A</v>
      </c>
      <c r="AH23" s="146" t="e">
        <f t="shared" si="7"/>
        <v>#N/A</v>
      </c>
      <c r="AJ23" s="72"/>
      <c r="AK23" s="109"/>
    </row>
    <row r="24" spans="1:37" x14ac:dyDescent="0.3">
      <c r="A24" s="143">
        <f t="shared" si="19"/>
        <v>60</v>
      </c>
      <c r="B24" s="143">
        <f t="shared" si="0"/>
        <v>59</v>
      </c>
      <c r="C24" s="27">
        <f t="shared" si="20"/>
        <v>17</v>
      </c>
      <c r="D24" s="28">
        <f t="shared" si="8"/>
        <v>28</v>
      </c>
      <c r="E24" s="29" t="e">
        <f>VLOOKUP($B24,'Other Inputs'!$A:$B,2,0)</f>
        <v>#N/A</v>
      </c>
      <c r="F24" s="38">
        <f>IF($B24&lt;'Other Inputs'!$E$5,10,IF($B24&lt;'Other Inputs'!$E$6,'Other Inputs'!$F$5,IF($B24&lt;'Other Inputs'!$E$7,'Other Inputs'!$F$6,IF($B24&lt;'Other Inputs'!$E$8,'Other Inputs'!$F$7,IF($B24&lt;'Other Inputs'!$E$9,'Other Inputs'!$F$8,IF($B24&lt;'Other Inputs'!$E$10,'Other Inputs'!$F$9,IF($B24&lt;'Other Inputs'!$E$11,'Other Inputs'!$F$10,IF($B24&lt;'Other Inputs'!$E$12,'Other Inputs'!$F$11,IF($B24&lt;'Other Inputs'!$E$13,'Other Inputs'!$F$12,'Other Inputs'!$F$13)))))))))</f>
        <v>10</v>
      </c>
      <c r="G24" s="37">
        <f>IF($B24&lt;'Other Inputs'!$E$16,9.5,IF($B24&lt;'Other Inputs'!$E$17,'Other Inputs'!$F$16,IF($B24&lt;'Other Inputs'!$E$18,'Other Inputs'!$F$17,IF($B24&lt;'Other Inputs'!$E$19,'Other Inputs'!$F$18,'Other Inputs'!$F$19))))</f>
        <v>9.5</v>
      </c>
      <c r="H24" s="6" t="e">
        <f t="shared" si="21"/>
        <v>#N/A</v>
      </c>
      <c r="I24" s="3" t="e">
        <f t="shared" si="9"/>
        <v>#N/A</v>
      </c>
      <c r="J24" s="7" t="e">
        <f t="shared" si="22"/>
        <v>#N/A</v>
      </c>
      <c r="K24" s="7" t="e">
        <f t="shared" si="23"/>
        <v>#N/A</v>
      </c>
      <c r="L24" s="8">
        <f t="shared" si="1"/>
        <v>0</v>
      </c>
      <c r="M24" s="4" t="e">
        <f t="shared" si="28"/>
        <v>#N/A</v>
      </c>
      <c r="N24" s="9" t="e">
        <f t="shared" si="29"/>
        <v>#N/A</v>
      </c>
      <c r="O24" s="5">
        <f t="shared" si="11"/>
        <v>0</v>
      </c>
      <c r="P24" s="5">
        <f t="shared" si="12"/>
        <v>0</v>
      </c>
      <c r="Q24" s="41" t="e">
        <f t="shared" si="26"/>
        <v>#N/A</v>
      </c>
      <c r="R24" s="22" t="e">
        <f>IF(B24&gt;$B$2,0,SUM($Q$8:Q24))</f>
        <v>#N/A</v>
      </c>
      <c r="S24" s="22" t="e">
        <f t="shared" si="13"/>
        <v>#N/A</v>
      </c>
      <c r="T24" s="18" t="e">
        <f t="shared" si="14"/>
        <v>#N/A</v>
      </c>
      <c r="U24" s="65"/>
      <c r="V24" s="135" t="e">
        <f>VLOOKUP(YEAR($B24),'Other Inputs'!$J:$K,2,0)</f>
        <v>#N/A</v>
      </c>
      <c r="W24" s="136" t="e">
        <f t="shared" si="15"/>
        <v>#N/A</v>
      </c>
      <c r="X24" s="136" t="e">
        <f t="shared" si="16"/>
        <v>#N/A</v>
      </c>
      <c r="Y24" s="136" t="e">
        <f t="shared" si="17"/>
        <v>#N/A</v>
      </c>
      <c r="AA24" s="135" t="e">
        <f>VLOOKUP(YEAR($B24),'Other Inputs'!$J:$K,2,0)</f>
        <v>#N/A</v>
      </c>
      <c r="AB24" s="136" t="e">
        <f t="shared" si="18"/>
        <v>#N/A</v>
      </c>
      <c r="AC24" s="136" t="e">
        <f t="shared" si="2"/>
        <v>#N/A</v>
      </c>
      <c r="AD24" s="136" t="e">
        <f t="shared" si="3"/>
        <v>#N/A</v>
      </c>
      <c r="AE24" s="145" t="e">
        <f t="shared" si="4"/>
        <v>#N/A</v>
      </c>
      <c r="AF24" s="146" t="e">
        <f t="shared" si="5"/>
        <v>#N/A</v>
      </c>
      <c r="AG24" s="136" t="e">
        <f t="shared" si="27"/>
        <v>#N/A</v>
      </c>
      <c r="AH24" s="146" t="e">
        <f t="shared" si="7"/>
        <v>#N/A</v>
      </c>
      <c r="AJ24" s="72"/>
      <c r="AK24" s="109"/>
    </row>
    <row r="25" spans="1:37" x14ac:dyDescent="0.3">
      <c r="A25" s="143">
        <f t="shared" si="19"/>
        <v>60</v>
      </c>
      <c r="B25" s="143">
        <f t="shared" si="0"/>
        <v>59</v>
      </c>
      <c r="C25" s="27">
        <f t="shared" si="20"/>
        <v>18</v>
      </c>
      <c r="D25" s="28">
        <f t="shared" si="8"/>
        <v>28</v>
      </c>
      <c r="E25" s="29" t="e">
        <f>VLOOKUP($B25,'Other Inputs'!$A:$B,2,0)</f>
        <v>#N/A</v>
      </c>
      <c r="F25" s="38">
        <f>IF($B25&lt;'Other Inputs'!$E$5,10,IF($B25&lt;'Other Inputs'!$E$6,'Other Inputs'!$F$5,IF($B25&lt;'Other Inputs'!$E$7,'Other Inputs'!$F$6,IF($B25&lt;'Other Inputs'!$E$8,'Other Inputs'!$F$7,IF($B25&lt;'Other Inputs'!$E$9,'Other Inputs'!$F$8,IF($B25&lt;'Other Inputs'!$E$10,'Other Inputs'!$F$9,IF($B25&lt;'Other Inputs'!$E$11,'Other Inputs'!$F$10,IF($B25&lt;'Other Inputs'!$E$12,'Other Inputs'!$F$11,IF($B25&lt;'Other Inputs'!$E$13,'Other Inputs'!$F$12,'Other Inputs'!$F$13)))))))))</f>
        <v>10</v>
      </c>
      <c r="G25" s="37">
        <f>IF($B25&lt;'Other Inputs'!$E$16,9.5,IF($B25&lt;'Other Inputs'!$E$17,'Other Inputs'!$F$16,IF($B25&lt;'Other Inputs'!$E$18,'Other Inputs'!$F$17,IF($B25&lt;'Other Inputs'!$E$19,'Other Inputs'!$F$18,'Other Inputs'!$F$19))))</f>
        <v>9.5</v>
      </c>
      <c r="H25" s="6" t="e">
        <f t="shared" si="21"/>
        <v>#N/A</v>
      </c>
      <c r="I25" s="3" t="e">
        <f t="shared" si="9"/>
        <v>#N/A</v>
      </c>
      <c r="J25" s="7" t="e">
        <f t="shared" si="22"/>
        <v>#N/A</v>
      </c>
      <c r="K25" s="7" t="e">
        <f t="shared" si="23"/>
        <v>#N/A</v>
      </c>
      <c r="L25" s="8">
        <f t="shared" si="1"/>
        <v>0</v>
      </c>
      <c r="M25" s="4" t="e">
        <f t="shared" si="28"/>
        <v>#N/A</v>
      </c>
      <c r="N25" s="9" t="e">
        <f t="shared" si="29"/>
        <v>#N/A</v>
      </c>
      <c r="O25" s="5">
        <f t="shared" si="11"/>
        <v>0</v>
      </c>
      <c r="P25" s="5">
        <f t="shared" si="12"/>
        <v>0</v>
      </c>
      <c r="Q25" s="41" t="e">
        <f t="shared" si="26"/>
        <v>#N/A</v>
      </c>
      <c r="R25" s="22" t="e">
        <f>IF(B25&gt;$B$2,0,SUM($Q$8:Q25))</f>
        <v>#N/A</v>
      </c>
      <c r="S25" s="22" t="e">
        <f t="shared" si="13"/>
        <v>#N/A</v>
      </c>
      <c r="T25" s="18" t="e">
        <f t="shared" si="14"/>
        <v>#N/A</v>
      </c>
      <c r="U25" s="65"/>
      <c r="V25" s="135" t="e">
        <f>VLOOKUP(YEAR($B25),'Other Inputs'!$J:$K,2,0)</f>
        <v>#N/A</v>
      </c>
      <c r="W25" s="136" t="e">
        <f t="shared" si="15"/>
        <v>#N/A</v>
      </c>
      <c r="X25" s="136" t="e">
        <f t="shared" si="16"/>
        <v>#N/A</v>
      </c>
      <c r="Y25" s="136" t="e">
        <f t="shared" si="17"/>
        <v>#N/A</v>
      </c>
      <c r="AA25" s="135" t="e">
        <f>VLOOKUP(YEAR($B25),'Other Inputs'!$J:$K,2,0)</f>
        <v>#N/A</v>
      </c>
      <c r="AB25" s="136" t="e">
        <f t="shared" si="18"/>
        <v>#N/A</v>
      </c>
      <c r="AC25" s="136" t="e">
        <f t="shared" si="2"/>
        <v>#N/A</v>
      </c>
      <c r="AD25" s="136" t="e">
        <f t="shared" si="3"/>
        <v>#N/A</v>
      </c>
      <c r="AE25" s="145" t="e">
        <f t="shared" si="4"/>
        <v>#N/A</v>
      </c>
      <c r="AF25" s="146" t="e">
        <f t="shared" si="5"/>
        <v>#N/A</v>
      </c>
      <c r="AG25" s="136" t="e">
        <f t="shared" si="27"/>
        <v>#N/A</v>
      </c>
      <c r="AH25" s="146" t="e">
        <f t="shared" si="7"/>
        <v>#N/A</v>
      </c>
      <c r="AJ25" s="72"/>
      <c r="AK25" s="109"/>
    </row>
    <row r="26" spans="1:37" x14ac:dyDescent="0.3">
      <c r="A26" s="143">
        <f t="shared" si="19"/>
        <v>60</v>
      </c>
      <c r="B26" s="143">
        <f t="shared" si="0"/>
        <v>59</v>
      </c>
      <c r="C26" s="27">
        <f t="shared" si="20"/>
        <v>19</v>
      </c>
      <c r="D26" s="28">
        <f t="shared" si="8"/>
        <v>28</v>
      </c>
      <c r="E26" s="29" t="e">
        <f>VLOOKUP($B26,'Other Inputs'!$A:$B,2,0)</f>
        <v>#N/A</v>
      </c>
      <c r="F26" s="38">
        <f>IF($B26&lt;'Other Inputs'!$E$5,10,IF($B26&lt;'Other Inputs'!$E$6,'Other Inputs'!$F$5,IF($B26&lt;'Other Inputs'!$E$7,'Other Inputs'!$F$6,IF($B26&lt;'Other Inputs'!$E$8,'Other Inputs'!$F$7,IF($B26&lt;'Other Inputs'!$E$9,'Other Inputs'!$F$8,IF($B26&lt;'Other Inputs'!$E$10,'Other Inputs'!$F$9,IF($B26&lt;'Other Inputs'!$E$11,'Other Inputs'!$F$10,IF($B26&lt;'Other Inputs'!$E$12,'Other Inputs'!$F$11,IF($B26&lt;'Other Inputs'!$E$13,'Other Inputs'!$F$12,'Other Inputs'!$F$13)))))))))</f>
        <v>10</v>
      </c>
      <c r="G26" s="37">
        <f>IF($B26&lt;'Other Inputs'!$E$16,9.5,IF($B26&lt;'Other Inputs'!$E$17,'Other Inputs'!$F$16,IF($B26&lt;'Other Inputs'!$E$18,'Other Inputs'!$F$17,IF($B26&lt;'Other Inputs'!$E$19,'Other Inputs'!$F$18,'Other Inputs'!$F$19))))</f>
        <v>9.5</v>
      </c>
      <c r="H26" s="6" t="e">
        <f t="shared" si="21"/>
        <v>#N/A</v>
      </c>
      <c r="I26" s="3" t="e">
        <f t="shared" si="9"/>
        <v>#N/A</v>
      </c>
      <c r="J26" s="7" t="e">
        <f t="shared" si="22"/>
        <v>#N/A</v>
      </c>
      <c r="K26" s="7" t="e">
        <f t="shared" si="23"/>
        <v>#N/A</v>
      </c>
      <c r="L26" s="8">
        <f t="shared" si="1"/>
        <v>0</v>
      </c>
      <c r="M26" s="4" t="e">
        <f t="shared" si="28"/>
        <v>#N/A</v>
      </c>
      <c r="N26" s="9" t="e">
        <f t="shared" si="29"/>
        <v>#N/A</v>
      </c>
      <c r="O26" s="5">
        <f t="shared" si="11"/>
        <v>0</v>
      </c>
      <c r="P26" s="5">
        <f t="shared" si="12"/>
        <v>0</v>
      </c>
      <c r="Q26" s="41" t="e">
        <f t="shared" si="26"/>
        <v>#N/A</v>
      </c>
      <c r="R26" s="22" t="e">
        <f>IF(B26&gt;$B$2,0,SUM($Q$8:Q26))</f>
        <v>#N/A</v>
      </c>
      <c r="S26" s="22" t="e">
        <f t="shared" si="13"/>
        <v>#N/A</v>
      </c>
      <c r="T26" s="18" t="e">
        <f t="shared" si="14"/>
        <v>#N/A</v>
      </c>
      <c r="U26" s="65"/>
      <c r="V26" s="135" t="e">
        <f>VLOOKUP(YEAR($B26),'Other Inputs'!$J:$K,2,0)</f>
        <v>#N/A</v>
      </c>
      <c r="W26" s="136" t="e">
        <f t="shared" si="15"/>
        <v>#N/A</v>
      </c>
      <c r="X26" s="136" t="e">
        <f t="shared" si="16"/>
        <v>#N/A</v>
      </c>
      <c r="Y26" s="136" t="e">
        <f t="shared" si="17"/>
        <v>#N/A</v>
      </c>
      <c r="AA26" s="135" t="e">
        <f>VLOOKUP(YEAR($B26),'Other Inputs'!$J:$K,2,0)</f>
        <v>#N/A</v>
      </c>
      <c r="AB26" s="136" t="e">
        <f t="shared" si="18"/>
        <v>#N/A</v>
      </c>
      <c r="AC26" s="136" t="e">
        <f t="shared" si="2"/>
        <v>#N/A</v>
      </c>
      <c r="AD26" s="136" t="e">
        <f t="shared" si="3"/>
        <v>#N/A</v>
      </c>
      <c r="AE26" s="145" t="e">
        <f t="shared" si="4"/>
        <v>#N/A</v>
      </c>
      <c r="AF26" s="146" t="e">
        <f t="shared" si="5"/>
        <v>#N/A</v>
      </c>
      <c r="AG26" s="136" t="e">
        <f t="shared" si="27"/>
        <v>#N/A</v>
      </c>
      <c r="AH26" s="146" t="e">
        <f t="shared" si="7"/>
        <v>#N/A</v>
      </c>
      <c r="AJ26" s="72"/>
      <c r="AK26" s="109"/>
    </row>
    <row r="27" spans="1:37" x14ac:dyDescent="0.3">
      <c r="A27" s="143">
        <f t="shared" si="19"/>
        <v>60</v>
      </c>
      <c r="B27" s="143">
        <f t="shared" si="0"/>
        <v>59</v>
      </c>
      <c r="C27" s="27">
        <f t="shared" si="20"/>
        <v>20</v>
      </c>
      <c r="D27" s="28">
        <f t="shared" si="8"/>
        <v>28</v>
      </c>
      <c r="E27" s="29" t="e">
        <f>VLOOKUP($B27,'Other Inputs'!$A:$B,2,0)</f>
        <v>#N/A</v>
      </c>
      <c r="F27" s="38">
        <f>IF($B27&lt;'Other Inputs'!$E$5,10,IF($B27&lt;'Other Inputs'!$E$6,'Other Inputs'!$F$5,IF($B27&lt;'Other Inputs'!$E$7,'Other Inputs'!$F$6,IF($B27&lt;'Other Inputs'!$E$8,'Other Inputs'!$F$7,IF($B27&lt;'Other Inputs'!$E$9,'Other Inputs'!$F$8,IF($B27&lt;'Other Inputs'!$E$10,'Other Inputs'!$F$9,IF($B27&lt;'Other Inputs'!$E$11,'Other Inputs'!$F$10,IF($B27&lt;'Other Inputs'!$E$12,'Other Inputs'!$F$11,IF($B27&lt;'Other Inputs'!$E$13,'Other Inputs'!$F$12,'Other Inputs'!$F$13)))))))))</f>
        <v>10</v>
      </c>
      <c r="G27" s="37">
        <f>IF($B27&lt;'Other Inputs'!$E$16,9.5,IF($B27&lt;'Other Inputs'!$E$17,'Other Inputs'!$F$16,IF($B27&lt;'Other Inputs'!$E$18,'Other Inputs'!$F$17,IF($B27&lt;'Other Inputs'!$E$19,'Other Inputs'!$F$18,'Other Inputs'!$F$19))))</f>
        <v>9.5</v>
      </c>
      <c r="H27" s="6" t="e">
        <f t="shared" si="21"/>
        <v>#N/A</v>
      </c>
      <c r="I27" s="3" t="e">
        <f t="shared" si="9"/>
        <v>#N/A</v>
      </c>
      <c r="J27" s="7" t="e">
        <f t="shared" si="22"/>
        <v>#N/A</v>
      </c>
      <c r="K27" s="7" t="e">
        <f t="shared" si="23"/>
        <v>#N/A</v>
      </c>
      <c r="L27" s="8">
        <f t="shared" si="1"/>
        <v>0</v>
      </c>
      <c r="M27" s="4" t="e">
        <f t="shared" si="28"/>
        <v>#N/A</v>
      </c>
      <c r="N27" s="9" t="e">
        <f t="shared" si="29"/>
        <v>#N/A</v>
      </c>
      <c r="O27" s="5">
        <f t="shared" si="11"/>
        <v>0</v>
      </c>
      <c r="P27" s="5">
        <f t="shared" si="12"/>
        <v>0</v>
      </c>
      <c r="Q27" s="41" t="e">
        <f t="shared" si="26"/>
        <v>#N/A</v>
      </c>
      <c r="R27" s="22" t="e">
        <f>IF(B27&gt;$B$2,0,SUM($Q$8:Q27))</f>
        <v>#N/A</v>
      </c>
      <c r="S27" s="22" t="e">
        <f t="shared" si="13"/>
        <v>#N/A</v>
      </c>
      <c r="T27" s="18" t="e">
        <f t="shared" si="14"/>
        <v>#N/A</v>
      </c>
      <c r="U27" s="65"/>
      <c r="V27" s="135" t="e">
        <f>VLOOKUP(YEAR($B27),'Other Inputs'!$J:$K,2,0)</f>
        <v>#N/A</v>
      </c>
      <c r="W27" s="136" t="e">
        <f t="shared" si="15"/>
        <v>#N/A</v>
      </c>
      <c r="X27" s="136" t="e">
        <f t="shared" si="16"/>
        <v>#N/A</v>
      </c>
      <c r="Y27" s="136" t="e">
        <f t="shared" si="17"/>
        <v>#N/A</v>
      </c>
      <c r="AA27" s="135" t="e">
        <f>VLOOKUP(YEAR($B27),'Other Inputs'!$J:$K,2,0)</f>
        <v>#N/A</v>
      </c>
      <c r="AB27" s="136" t="e">
        <f t="shared" si="18"/>
        <v>#N/A</v>
      </c>
      <c r="AC27" s="136" t="e">
        <f t="shared" si="2"/>
        <v>#N/A</v>
      </c>
      <c r="AD27" s="136" t="e">
        <f t="shared" si="3"/>
        <v>#N/A</v>
      </c>
      <c r="AE27" s="145" t="e">
        <f t="shared" si="4"/>
        <v>#N/A</v>
      </c>
      <c r="AF27" s="146" t="e">
        <f t="shared" si="5"/>
        <v>#N/A</v>
      </c>
      <c r="AG27" s="136" t="e">
        <f t="shared" si="27"/>
        <v>#N/A</v>
      </c>
      <c r="AH27" s="146" t="e">
        <f t="shared" si="7"/>
        <v>#N/A</v>
      </c>
      <c r="AJ27" s="72"/>
      <c r="AK27" s="109"/>
    </row>
    <row r="28" spans="1:37" x14ac:dyDescent="0.3">
      <c r="A28" s="143">
        <f t="shared" si="19"/>
        <v>60</v>
      </c>
      <c r="B28" s="143">
        <f t="shared" si="0"/>
        <v>59</v>
      </c>
      <c r="C28" s="27">
        <f t="shared" si="20"/>
        <v>21</v>
      </c>
      <c r="D28" s="28">
        <f t="shared" si="8"/>
        <v>28</v>
      </c>
      <c r="E28" s="29" t="e">
        <f>VLOOKUP($B28,'Other Inputs'!$A:$B,2,0)</f>
        <v>#N/A</v>
      </c>
      <c r="F28" s="38">
        <f>IF($B28&lt;'Other Inputs'!$E$5,10,IF($B28&lt;'Other Inputs'!$E$6,'Other Inputs'!$F$5,IF($B28&lt;'Other Inputs'!$E$7,'Other Inputs'!$F$6,IF($B28&lt;'Other Inputs'!$E$8,'Other Inputs'!$F$7,IF($B28&lt;'Other Inputs'!$E$9,'Other Inputs'!$F$8,IF($B28&lt;'Other Inputs'!$E$10,'Other Inputs'!$F$9,IF($B28&lt;'Other Inputs'!$E$11,'Other Inputs'!$F$10,IF($B28&lt;'Other Inputs'!$E$12,'Other Inputs'!$F$11,IF($B28&lt;'Other Inputs'!$E$13,'Other Inputs'!$F$12,'Other Inputs'!$F$13)))))))))</f>
        <v>10</v>
      </c>
      <c r="G28" s="37">
        <f>IF($B28&lt;'Other Inputs'!$E$16,9.5,IF($B28&lt;'Other Inputs'!$E$17,'Other Inputs'!$F$16,IF($B28&lt;'Other Inputs'!$E$18,'Other Inputs'!$F$17,IF($B28&lt;'Other Inputs'!$E$19,'Other Inputs'!$F$18,'Other Inputs'!$F$19))))</f>
        <v>9.5</v>
      </c>
      <c r="H28" s="6" t="e">
        <f t="shared" si="21"/>
        <v>#N/A</v>
      </c>
      <c r="I28" s="3" t="e">
        <f t="shared" si="9"/>
        <v>#N/A</v>
      </c>
      <c r="J28" s="7" t="e">
        <f t="shared" si="22"/>
        <v>#N/A</v>
      </c>
      <c r="K28" s="7" t="e">
        <f t="shared" si="23"/>
        <v>#N/A</v>
      </c>
      <c r="L28" s="8">
        <f t="shared" si="1"/>
        <v>0</v>
      </c>
      <c r="M28" s="4" t="e">
        <f t="shared" si="28"/>
        <v>#N/A</v>
      </c>
      <c r="N28" s="9" t="e">
        <f t="shared" si="29"/>
        <v>#N/A</v>
      </c>
      <c r="O28" s="5">
        <f t="shared" si="11"/>
        <v>0</v>
      </c>
      <c r="P28" s="5">
        <f t="shared" si="12"/>
        <v>0</v>
      </c>
      <c r="Q28" s="41" t="e">
        <f t="shared" si="26"/>
        <v>#N/A</v>
      </c>
      <c r="R28" s="22" t="e">
        <f>IF(B28&gt;$B$2,0,SUM($Q$8:Q28))</f>
        <v>#N/A</v>
      </c>
      <c r="S28" s="22" t="e">
        <f t="shared" si="13"/>
        <v>#N/A</v>
      </c>
      <c r="T28" s="18" t="e">
        <f t="shared" si="14"/>
        <v>#N/A</v>
      </c>
      <c r="U28" s="65"/>
      <c r="V28" s="135" t="e">
        <f>VLOOKUP(YEAR($B28),'Other Inputs'!$J:$K,2,0)</f>
        <v>#N/A</v>
      </c>
      <c r="W28" s="136" t="e">
        <f t="shared" si="15"/>
        <v>#N/A</v>
      </c>
      <c r="X28" s="136" t="e">
        <f t="shared" si="16"/>
        <v>#N/A</v>
      </c>
      <c r="Y28" s="136" t="e">
        <f t="shared" si="17"/>
        <v>#N/A</v>
      </c>
      <c r="AA28" s="135" t="e">
        <f>VLOOKUP(YEAR($B28),'Other Inputs'!$J:$K,2,0)</f>
        <v>#N/A</v>
      </c>
      <c r="AB28" s="136" t="e">
        <f t="shared" si="18"/>
        <v>#N/A</v>
      </c>
      <c r="AC28" s="136" t="e">
        <f t="shared" si="2"/>
        <v>#N/A</v>
      </c>
      <c r="AD28" s="136" t="e">
        <f t="shared" si="3"/>
        <v>#N/A</v>
      </c>
      <c r="AE28" s="145" t="e">
        <f t="shared" si="4"/>
        <v>#N/A</v>
      </c>
      <c r="AF28" s="146" t="e">
        <f t="shared" si="5"/>
        <v>#N/A</v>
      </c>
      <c r="AG28" s="136" t="e">
        <f t="shared" si="27"/>
        <v>#N/A</v>
      </c>
      <c r="AH28" s="146" t="e">
        <f t="shared" si="7"/>
        <v>#N/A</v>
      </c>
      <c r="AJ28" s="72"/>
      <c r="AK28" s="109"/>
    </row>
    <row r="29" spans="1:37" x14ac:dyDescent="0.3">
      <c r="A29" s="143">
        <f t="shared" si="19"/>
        <v>60</v>
      </c>
      <c r="B29" s="143">
        <f t="shared" si="0"/>
        <v>59</v>
      </c>
      <c r="C29" s="27">
        <f t="shared" si="20"/>
        <v>22</v>
      </c>
      <c r="D29" s="28">
        <f t="shared" si="8"/>
        <v>28</v>
      </c>
      <c r="E29" s="29" t="e">
        <f>VLOOKUP($B29,'Other Inputs'!$A:$B,2,0)</f>
        <v>#N/A</v>
      </c>
      <c r="F29" s="38">
        <f>IF($B29&lt;'Other Inputs'!$E$5,10,IF($B29&lt;'Other Inputs'!$E$6,'Other Inputs'!$F$5,IF($B29&lt;'Other Inputs'!$E$7,'Other Inputs'!$F$6,IF($B29&lt;'Other Inputs'!$E$8,'Other Inputs'!$F$7,IF($B29&lt;'Other Inputs'!$E$9,'Other Inputs'!$F$8,IF($B29&lt;'Other Inputs'!$E$10,'Other Inputs'!$F$9,IF($B29&lt;'Other Inputs'!$E$11,'Other Inputs'!$F$10,IF($B29&lt;'Other Inputs'!$E$12,'Other Inputs'!$F$11,IF($B29&lt;'Other Inputs'!$E$13,'Other Inputs'!$F$12,'Other Inputs'!$F$13)))))))))</f>
        <v>10</v>
      </c>
      <c r="G29" s="37">
        <f>IF($B29&lt;'Other Inputs'!$E$16,9.5,IF($B29&lt;'Other Inputs'!$E$17,'Other Inputs'!$F$16,IF($B29&lt;'Other Inputs'!$E$18,'Other Inputs'!$F$17,IF($B29&lt;'Other Inputs'!$E$19,'Other Inputs'!$F$18,'Other Inputs'!$F$19))))</f>
        <v>9.5</v>
      </c>
      <c r="H29" s="6" t="e">
        <f t="shared" si="21"/>
        <v>#N/A</v>
      </c>
      <c r="I29" s="3" t="e">
        <f t="shared" si="9"/>
        <v>#N/A</v>
      </c>
      <c r="J29" s="7" t="e">
        <f t="shared" si="22"/>
        <v>#N/A</v>
      </c>
      <c r="K29" s="7" t="e">
        <f t="shared" si="23"/>
        <v>#N/A</v>
      </c>
      <c r="L29" s="8">
        <f t="shared" si="1"/>
        <v>0</v>
      </c>
      <c r="M29" s="4" t="e">
        <f t="shared" si="28"/>
        <v>#N/A</v>
      </c>
      <c r="N29" s="9" t="e">
        <f t="shared" si="29"/>
        <v>#N/A</v>
      </c>
      <c r="O29" s="5">
        <f t="shared" si="11"/>
        <v>0</v>
      </c>
      <c r="P29" s="5">
        <f t="shared" si="12"/>
        <v>0</v>
      </c>
      <c r="Q29" s="41" t="e">
        <f t="shared" si="26"/>
        <v>#N/A</v>
      </c>
      <c r="R29" s="22" t="e">
        <f>IF(B29&gt;$B$2,0,SUM($Q$8:Q29))</f>
        <v>#N/A</v>
      </c>
      <c r="S29" s="22" t="e">
        <f t="shared" si="13"/>
        <v>#N/A</v>
      </c>
      <c r="T29" s="18" t="e">
        <f t="shared" si="14"/>
        <v>#N/A</v>
      </c>
      <c r="U29" s="65"/>
      <c r="V29" s="135" t="e">
        <f>VLOOKUP(YEAR($B29),'Other Inputs'!$J:$K,2,0)</f>
        <v>#N/A</v>
      </c>
      <c r="W29" s="136" t="e">
        <f t="shared" si="15"/>
        <v>#N/A</v>
      </c>
      <c r="X29" s="136" t="e">
        <f t="shared" si="16"/>
        <v>#N/A</v>
      </c>
      <c r="Y29" s="136" t="e">
        <f t="shared" si="17"/>
        <v>#N/A</v>
      </c>
      <c r="AA29" s="135" t="e">
        <f>VLOOKUP(YEAR($B29),'Other Inputs'!$J:$K,2,0)</f>
        <v>#N/A</v>
      </c>
      <c r="AB29" s="136" t="e">
        <f t="shared" si="18"/>
        <v>#N/A</v>
      </c>
      <c r="AC29" s="136" t="e">
        <f t="shared" si="2"/>
        <v>#N/A</v>
      </c>
      <c r="AD29" s="136" t="e">
        <f t="shared" si="3"/>
        <v>#N/A</v>
      </c>
      <c r="AE29" s="145" t="e">
        <f t="shared" si="4"/>
        <v>#N/A</v>
      </c>
      <c r="AF29" s="146" t="e">
        <f t="shared" si="5"/>
        <v>#N/A</v>
      </c>
      <c r="AG29" s="136" t="e">
        <f t="shared" si="27"/>
        <v>#N/A</v>
      </c>
      <c r="AH29" s="146" t="e">
        <f t="shared" si="7"/>
        <v>#N/A</v>
      </c>
      <c r="AJ29" s="72"/>
      <c r="AK29" s="109"/>
    </row>
    <row r="30" spans="1:37" x14ac:dyDescent="0.3">
      <c r="A30" s="143">
        <f t="shared" si="19"/>
        <v>60</v>
      </c>
      <c r="B30" s="143">
        <f t="shared" si="0"/>
        <v>59</v>
      </c>
      <c r="C30" s="27">
        <f t="shared" si="20"/>
        <v>23</v>
      </c>
      <c r="D30" s="28">
        <f t="shared" si="8"/>
        <v>28</v>
      </c>
      <c r="E30" s="29" t="e">
        <f>VLOOKUP($B30,'Other Inputs'!$A:$B,2,0)</f>
        <v>#N/A</v>
      </c>
      <c r="F30" s="38">
        <f>IF($B30&lt;'Other Inputs'!$E$5,10,IF($B30&lt;'Other Inputs'!$E$6,'Other Inputs'!$F$5,IF($B30&lt;'Other Inputs'!$E$7,'Other Inputs'!$F$6,IF($B30&lt;'Other Inputs'!$E$8,'Other Inputs'!$F$7,IF($B30&lt;'Other Inputs'!$E$9,'Other Inputs'!$F$8,IF($B30&lt;'Other Inputs'!$E$10,'Other Inputs'!$F$9,IF($B30&lt;'Other Inputs'!$E$11,'Other Inputs'!$F$10,IF($B30&lt;'Other Inputs'!$E$12,'Other Inputs'!$F$11,IF($B30&lt;'Other Inputs'!$E$13,'Other Inputs'!$F$12,'Other Inputs'!$F$13)))))))))</f>
        <v>10</v>
      </c>
      <c r="G30" s="37">
        <f>IF($B30&lt;'Other Inputs'!$E$16,9.5,IF($B30&lt;'Other Inputs'!$E$17,'Other Inputs'!$F$16,IF($B30&lt;'Other Inputs'!$E$18,'Other Inputs'!$F$17,IF($B30&lt;'Other Inputs'!$E$19,'Other Inputs'!$F$18,'Other Inputs'!$F$19))))</f>
        <v>9.5</v>
      </c>
      <c r="H30" s="6" t="e">
        <f t="shared" si="21"/>
        <v>#N/A</v>
      </c>
      <c r="I30" s="3" t="e">
        <f t="shared" si="9"/>
        <v>#N/A</v>
      </c>
      <c r="J30" s="7" t="e">
        <f t="shared" si="22"/>
        <v>#N/A</v>
      </c>
      <c r="K30" s="7" t="e">
        <f t="shared" si="23"/>
        <v>#N/A</v>
      </c>
      <c r="L30" s="8">
        <f t="shared" si="1"/>
        <v>0</v>
      </c>
      <c r="M30" s="4" t="e">
        <f t="shared" si="28"/>
        <v>#N/A</v>
      </c>
      <c r="N30" s="9" t="e">
        <f t="shared" si="29"/>
        <v>#N/A</v>
      </c>
      <c r="O30" s="5">
        <f t="shared" si="11"/>
        <v>0</v>
      </c>
      <c r="P30" s="5">
        <f t="shared" si="12"/>
        <v>0</v>
      </c>
      <c r="Q30" s="41" t="e">
        <f t="shared" si="26"/>
        <v>#N/A</v>
      </c>
      <c r="R30" s="22" t="e">
        <f>IF(B30&gt;$B$2,0,SUM($Q$8:Q30))</f>
        <v>#N/A</v>
      </c>
      <c r="S30" s="22" t="e">
        <f t="shared" si="13"/>
        <v>#N/A</v>
      </c>
      <c r="T30" s="18" t="e">
        <f t="shared" si="14"/>
        <v>#N/A</v>
      </c>
      <c r="U30" s="65"/>
      <c r="V30" s="135" t="e">
        <f>VLOOKUP(YEAR($B30),'Other Inputs'!$J:$K,2,0)</f>
        <v>#N/A</v>
      </c>
      <c r="W30" s="136" t="e">
        <f t="shared" si="15"/>
        <v>#N/A</v>
      </c>
      <c r="X30" s="136" t="e">
        <f t="shared" si="16"/>
        <v>#N/A</v>
      </c>
      <c r="Y30" s="136" t="e">
        <f t="shared" si="17"/>
        <v>#N/A</v>
      </c>
      <c r="AA30" s="135" t="e">
        <f>VLOOKUP(YEAR($B30),'Other Inputs'!$J:$K,2,0)</f>
        <v>#N/A</v>
      </c>
      <c r="AB30" s="136" t="e">
        <f t="shared" si="18"/>
        <v>#N/A</v>
      </c>
      <c r="AC30" s="136" t="e">
        <f t="shared" si="2"/>
        <v>#N/A</v>
      </c>
      <c r="AD30" s="136" t="e">
        <f t="shared" si="3"/>
        <v>#N/A</v>
      </c>
      <c r="AE30" s="145" t="e">
        <f t="shared" si="4"/>
        <v>#N/A</v>
      </c>
      <c r="AF30" s="146" t="e">
        <f t="shared" si="5"/>
        <v>#N/A</v>
      </c>
      <c r="AG30" s="136" t="e">
        <f t="shared" si="27"/>
        <v>#N/A</v>
      </c>
      <c r="AH30" s="146" t="e">
        <f t="shared" si="7"/>
        <v>#N/A</v>
      </c>
      <c r="AJ30" s="72"/>
      <c r="AK30" s="109"/>
    </row>
    <row r="31" spans="1:37" x14ac:dyDescent="0.3">
      <c r="A31" s="143">
        <f t="shared" si="19"/>
        <v>60</v>
      </c>
      <c r="B31" s="143">
        <f t="shared" si="0"/>
        <v>59</v>
      </c>
      <c r="C31" s="27">
        <f t="shared" si="20"/>
        <v>24</v>
      </c>
      <c r="D31" s="28">
        <f t="shared" si="8"/>
        <v>28</v>
      </c>
      <c r="E31" s="29" t="e">
        <f>VLOOKUP($B31,'Other Inputs'!$A:$B,2,0)</f>
        <v>#N/A</v>
      </c>
      <c r="F31" s="38">
        <f>IF($B31&lt;'Other Inputs'!$E$5,10,IF($B31&lt;'Other Inputs'!$E$6,'Other Inputs'!$F$5,IF($B31&lt;'Other Inputs'!$E$7,'Other Inputs'!$F$6,IF($B31&lt;'Other Inputs'!$E$8,'Other Inputs'!$F$7,IF($B31&lt;'Other Inputs'!$E$9,'Other Inputs'!$F$8,IF($B31&lt;'Other Inputs'!$E$10,'Other Inputs'!$F$9,IF($B31&lt;'Other Inputs'!$E$11,'Other Inputs'!$F$10,IF($B31&lt;'Other Inputs'!$E$12,'Other Inputs'!$F$11,IF($B31&lt;'Other Inputs'!$E$13,'Other Inputs'!$F$12,'Other Inputs'!$F$13)))))))))</f>
        <v>10</v>
      </c>
      <c r="G31" s="37">
        <f>IF($B31&lt;'Other Inputs'!$E$16,9.5,IF($B31&lt;'Other Inputs'!$E$17,'Other Inputs'!$F$16,IF($B31&lt;'Other Inputs'!$E$18,'Other Inputs'!$F$17,IF($B31&lt;'Other Inputs'!$E$19,'Other Inputs'!$F$18,'Other Inputs'!$F$19))))</f>
        <v>9.5</v>
      </c>
      <c r="H31" s="6" t="e">
        <f t="shared" si="21"/>
        <v>#N/A</v>
      </c>
      <c r="I31" s="3" t="e">
        <f t="shared" si="9"/>
        <v>#N/A</v>
      </c>
      <c r="J31" s="7" t="e">
        <f t="shared" si="22"/>
        <v>#N/A</v>
      </c>
      <c r="K31" s="7" t="e">
        <f t="shared" si="23"/>
        <v>#N/A</v>
      </c>
      <c r="L31" s="8">
        <f t="shared" si="1"/>
        <v>0</v>
      </c>
      <c r="M31" s="4" t="e">
        <f t="shared" si="28"/>
        <v>#N/A</v>
      </c>
      <c r="N31" s="9" t="e">
        <f t="shared" si="29"/>
        <v>#N/A</v>
      </c>
      <c r="O31" s="5">
        <f t="shared" si="11"/>
        <v>0</v>
      </c>
      <c r="P31" s="5">
        <f t="shared" si="12"/>
        <v>0</v>
      </c>
      <c r="Q31" s="41" t="e">
        <f t="shared" si="26"/>
        <v>#N/A</v>
      </c>
      <c r="R31" s="22" t="e">
        <f>IF(B31&gt;$B$2,0,SUM($Q$8:Q31))</f>
        <v>#N/A</v>
      </c>
      <c r="S31" s="22" t="e">
        <f t="shared" si="13"/>
        <v>#N/A</v>
      </c>
      <c r="T31" s="18" t="e">
        <f t="shared" si="14"/>
        <v>#N/A</v>
      </c>
      <c r="U31" s="65"/>
      <c r="V31" s="135" t="e">
        <f>VLOOKUP(YEAR($B31),'Other Inputs'!$J:$K,2,0)</f>
        <v>#N/A</v>
      </c>
      <c r="W31" s="136" t="e">
        <f t="shared" si="15"/>
        <v>#N/A</v>
      </c>
      <c r="X31" s="136" t="e">
        <f t="shared" si="16"/>
        <v>#N/A</v>
      </c>
      <c r="Y31" s="136" t="e">
        <f t="shared" si="17"/>
        <v>#N/A</v>
      </c>
      <c r="AA31" s="135" t="e">
        <f>VLOOKUP(YEAR($B31),'Other Inputs'!$J:$K,2,0)</f>
        <v>#N/A</v>
      </c>
      <c r="AB31" s="136" t="e">
        <f t="shared" si="18"/>
        <v>#N/A</v>
      </c>
      <c r="AC31" s="136" t="e">
        <f t="shared" si="2"/>
        <v>#N/A</v>
      </c>
      <c r="AD31" s="136" t="e">
        <f t="shared" si="3"/>
        <v>#N/A</v>
      </c>
      <c r="AE31" s="145" t="e">
        <f t="shared" si="4"/>
        <v>#N/A</v>
      </c>
      <c r="AF31" s="146" t="e">
        <f t="shared" si="5"/>
        <v>#N/A</v>
      </c>
      <c r="AG31" s="136" t="e">
        <f t="shared" si="27"/>
        <v>#N/A</v>
      </c>
      <c r="AH31" s="146" t="e">
        <f t="shared" si="7"/>
        <v>#N/A</v>
      </c>
      <c r="AJ31" s="72"/>
      <c r="AK31" s="109"/>
    </row>
    <row r="32" spans="1:37" x14ac:dyDescent="0.3">
      <c r="A32" s="143">
        <f t="shared" si="19"/>
        <v>60</v>
      </c>
      <c r="B32" s="143">
        <f t="shared" si="0"/>
        <v>59</v>
      </c>
      <c r="C32" s="27">
        <f t="shared" si="20"/>
        <v>25</v>
      </c>
      <c r="D32" s="28">
        <f t="shared" si="8"/>
        <v>28</v>
      </c>
      <c r="E32" s="29" t="e">
        <f>VLOOKUP($B32,'Other Inputs'!$A:$B,2,0)</f>
        <v>#N/A</v>
      </c>
      <c r="F32" s="38">
        <f>IF($B32&lt;'Other Inputs'!$E$5,10,IF($B32&lt;'Other Inputs'!$E$6,'Other Inputs'!$F$5,IF($B32&lt;'Other Inputs'!$E$7,'Other Inputs'!$F$6,IF($B32&lt;'Other Inputs'!$E$8,'Other Inputs'!$F$7,IF($B32&lt;'Other Inputs'!$E$9,'Other Inputs'!$F$8,IF($B32&lt;'Other Inputs'!$E$10,'Other Inputs'!$F$9,IF($B32&lt;'Other Inputs'!$E$11,'Other Inputs'!$F$10,IF($B32&lt;'Other Inputs'!$E$12,'Other Inputs'!$F$11,IF($B32&lt;'Other Inputs'!$E$13,'Other Inputs'!$F$12,'Other Inputs'!$F$13)))))))))</f>
        <v>10</v>
      </c>
      <c r="G32" s="37">
        <f>IF($B32&lt;'Other Inputs'!$E$16,9.5,IF($B32&lt;'Other Inputs'!$E$17,'Other Inputs'!$F$16,IF($B32&lt;'Other Inputs'!$E$18,'Other Inputs'!$F$17,IF($B32&lt;'Other Inputs'!$E$19,'Other Inputs'!$F$18,'Other Inputs'!$F$19))))</f>
        <v>9.5</v>
      </c>
      <c r="H32" s="6" t="e">
        <f t="shared" si="21"/>
        <v>#N/A</v>
      </c>
      <c r="I32" s="3" t="e">
        <f t="shared" si="9"/>
        <v>#N/A</v>
      </c>
      <c r="J32" s="7" t="e">
        <f t="shared" si="22"/>
        <v>#N/A</v>
      </c>
      <c r="K32" s="7" t="e">
        <f t="shared" si="23"/>
        <v>#N/A</v>
      </c>
      <c r="L32" s="8">
        <f t="shared" si="1"/>
        <v>0</v>
      </c>
      <c r="M32" s="4" t="e">
        <f t="shared" si="28"/>
        <v>#N/A</v>
      </c>
      <c r="N32" s="9" t="e">
        <f t="shared" si="29"/>
        <v>#N/A</v>
      </c>
      <c r="O32" s="5">
        <f t="shared" si="11"/>
        <v>0</v>
      </c>
      <c r="P32" s="5">
        <f t="shared" si="12"/>
        <v>0</v>
      </c>
      <c r="Q32" s="41" t="e">
        <f t="shared" si="26"/>
        <v>#N/A</v>
      </c>
      <c r="R32" s="22" t="e">
        <f>IF(B32&gt;$B$2,0,SUM($Q$8:Q32))</f>
        <v>#N/A</v>
      </c>
      <c r="S32" s="22" t="e">
        <f t="shared" si="13"/>
        <v>#N/A</v>
      </c>
      <c r="T32" s="18" t="e">
        <f t="shared" si="14"/>
        <v>#N/A</v>
      </c>
      <c r="U32" s="65"/>
      <c r="V32" s="135" t="e">
        <f>VLOOKUP(YEAR($B32),'Other Inputs'!$J:$K,2,0)</f>
        <v>#N/A</v>
      </c>
      <c r="W32" s="136" t="e">
        <f t="shared" si="15"/>
        <v>#N/A</v>
      </c>
      <c r="X32" s="136" t="e">
        <f t="shared" si="16"/>
        <v>#N/A</v>
      </c>
      <c r="Y32" s="136" t="e">
        <f t="shared" si="17"/>
        <v>#N/A</v>
      </c>
      <c r="AA32" s="135" t="e">
        <f>VLOOKUP(YEAR($B32),'Other Inputs'!$J:$K,2,0)</f>
        <v>#N/A</v>
      </c>
      <c r="AB32" s="136" t="e">
        <f t="shared" si="18"/>
        <v>#N/A</v>
      </c>
      <c r="AC32" s="136" t="e">
        <f t="shared" si="2"/>
        <v>#N/A</v>
      </c>
      <c r="AD32" s="136" t="e">
        <f t="shared" si="3"/>
        <v>#N/A</v>
      </c>
      <c r="AE32" s="145" t="e">
        <f t="shared" si="4"/>
        <v>#N/A</v>
      </c>
      <c r="AF32" s="146" t="e">
        <f t="shared" si="5"/>
        <v>#N/A</v>
      </c>
      <c r="AG32" s="136" t="e">
        <f t="shared" si="27"/>
        <v>#N/A</v>
      </c>
      <c r="AH32" s="146" t="e">
        <f t="shared" si="7"/>
        <v>#N/A</v>
      </c>
      <c r="AJ32" s="72"/>
      <c r="AK32" s="109"/>
    </row>
    <row r="33" spans="1:37" x14ac:dyDescent="0.3">
      <c r="A33" s="143">
        <f t="shared" si="19"/>
        <v>60</v>
      </c>
      <c r="B33" s="143">
        <f t="shared" si="0"/>
        <v>59</v>
      </c>
      <c r="C33" s="27">
        <f t="shared" si="20"/>
        <v>26</v>
      </c>
      <c r="D33" s="28">
        <f t="shared" si="8"/>
        <v>28</v>
      </c>
      <c r="E33" s="29" t="e">
        <f>VLOOKUP($B33,'Other Inputs'!$A:$B,2,0)</f>
        <v>#N/A</v>
      </c>
      <c r="F33" s="38">
        <f>IF($B33&lt;'Other Inputs'!$E$5,10,IF($B33&lt;'Other Inputs'!$E$6,'Other Inputs'!$F$5,IF($B33&lt;'Other Inputs'!$E$7,'Other Inputs'!$F$6,IF($B33&lt;'Other Inputs'!$E$8,'Other Inputs'!$F$7,IF($B33&lt;'Other Inputs'!$E$9,'Other Inputs'!$F$8,IF($B33&lt;'Other Inputs'!$E$10,'Other Inputs'!$F$9,IF($B33&lt;'Other Inputs'!$E$11,'Other Inputs'!$F$10,IF($B33&lt;'Other Inputs'!$E$12,'Other Inputs'!$F$11,IF($B33&lt;'Other Inputs'!$E$13,'Other Inputs'!$F$12,'Other Inputs'!$F$13)))))))))</f>
        <v>10</v>
      </c>
      <c r="G33" s="37">
        <f>IF($B33&lt;'Other Inputs'!$E$16,9.5,IF($B33&lt;'Other Inputs'!$E$17,'Other Inputs'!$F$16,IF($B33&lt;'Other Inputs'!$E$18,'Other Inputs'!$F$17,IF($B33&lt;'Other Inputs'!$E$19,'Other Inputs'!$F$18,'Other Inputs'!$F$19))))</f>
        <v>9.5</v>
      </c>
      <c r="H33" s="6" t="e">
        <f t="shared" si="21"/>
        <v>#N/A</v>
      </c>
      <c r="I33" s="3" t="e">
        <f t="shared" si="9"/>
        <v>#N/A</v>
      </c>
      <c r="J33" s="7" t="e">
        <f t="shared" si="22"/>
        <v>#N/A</v>
      </c>
      <c r="K33" s="7" t="e">
        <f t="shared" si="23"/>
        <v>#N/A</v>
      </c>
      <c r="L33" s="8">
        <f t="shared" si="1"/>
        <v>0</v>
      </c>
      <c r="M33" s="4" t="e">
        <f t="shared" si="28"/>
        <v>#N/A</v>
      </c>
      <c r="N33" s="9" t="e">
        <f t="shared" si="29"/>
        <v>#N/A</v>
      </c>
      <c r="O33" s="5">
        <f t="shared" si="11"/>
        <v>0</v>
      </c>
      <c r="P33" s="5">
        <f t="shared" si="12"/>
        <v>0</v>
      </c>
      <c r="Q33" s="41" t="e">
        <f t="shared" si="26"/>
        <v>#N/A</v>
      </c>
      <c r="R33" s="22" t="e">
        <f>IF(B33&gt;$B$2,0,SUM($Q$8:Q33))</f>
        <v>#N/A</v>
      </c>
      <c r="S33" s="22" t="e">
        <f t="shared" si="13"/>
        <v>#N/A</v>
      </c>
      <c r="T33" s="18" t="e">
        <f t="shared" si="14"/>
        <v>#N/A</v>
      </c>
      <c r="U33" s="65"/>
      <c r="V33" s="135" t="e">
        <f>VLOOKUP(YEAR($B33),'Other Inputs'!$J:$K,2,0)</f>
        <v>#N/A</v>
      </c>
      <c r="W33" s="136" t="e">
        <f t="shared" si="15"/>
        <v>#N/A</v>
      </c>
      <c r="X33" s="136" t="e">
        <f t="shared" si="16"/>
        <v>#N/A</v>
      </c>
      <c r="Y33" s="136" t="e">
        <f t="shared" si="17"/>
        <v>#N/A</v>
      </c>
      <c r="AA33" s="135" t="e">
        <f>VLOOKUP(YEAR($B33),'Other Inputs'!$J:$K,2,0)</f>
        <v>#N/A</v>
      </c>
      <c r="AB33" s="136" t="e">
        <f t="shared" si="18"/>
        <v>#N/A</v>
      </c>
      <c r="AC33" s="136" t="e">
        <f t="shared" si="2"/>
        <v>#N/A</v>
      </c>
      <c r="AD33" s="136" t="e">
        <f t="shared" si="3"/>
        <v>#N/A</v>
      </c>
      <c r="AE33" s="145" t="e">
        <f t="shared" si="4"/>
        <v>#N/A</v>
      </c>
      <c r="AF33" s="146" t="e">
        <f t="shared" si="5"/>
        <v>#N/A</v>
      </c>
      <c r="AG33" s="136" t="e">
        <f t="shared" si="27"/>
        <v>#N/A</v>
      </c>
      <c r="AH33" s="146" t="e">
        <f t="shared" si="7"/>
        <v>#N/A</v>
      </c>
      <c r="AJ33" s="72"/>
      <c r="AK33" s="109"/>
    </row>
    <row r="34" spans="1:37" x14ac:dyDescent="0.3">
      <c r="A34" s="143">
        <f t="shared" si="19"/>
        <v>60</v>
      </c>
      <c r="B34" s="143">
        <f t="shared" si="0"/>
        <v>59</v>
      </c>
      <c r="C34" s="27">
        <f t="shared" si="20"/>
        <v>27</v>
      </c>
      <c r="D34" s="28">
        <f t="shared" si="8"/>
        <v>28</v>
      </c>
      <c r="E34" s="29" t="e">
        <f>VLOOKUP($B34,'Other Inputs'!$A:$B,2,0)</f>
        <v>#N/A</v>
      </c>
      <c r="F34" s="38">
        <f>IF($B34&lt;'Other Inputs'!$E$5,10,IF($B34&lt;'Other Inputs'!$E$6,'Other Inputs'!$F$5,IF($B34&lt;'Other Inputs'!$E$7,'Other Inputs'!$F$6,IF($B34&lt;'Other Inputs'!$E$8,'Other Inputs'!$F$7,IF($B34&lt;'Other Inputs'!$E$9,'Other Inputs'!$F$8,IF($B34&lt;'Other Inputs'!$E$10,'Other Inputs'!$F$9,IF($B34&lt;'Other Inputs'!$E$11,'Other Inputs'!$F$10,IF($B34&lt;'Other Inputs'!$E$12,'Other Inputs'!$F$11,IF($B34&lt;'Other Inputs'!$E$13,'Other Inputs'!$F$12,'Other Inputs'!$F$13)))))))))</f>
        <v>10</v>
      </c>
      <c r="G34" s="37">
        <f>IF($B34&lt;'Other Inputs'!$E$16,9.5,IF($B34&lt;'Other Inputs'!$E$17,'Other Inputs'!$F$16,IF($B34&lt;'Other Inputs'!$E$18,'Other Inputs'!$F$17,IF($B34&lt;'Other Inputs'!$E$19,'Other Inputs'!$F$18,'Other Inputs'!$F$19))))</f>
        <v>9.5</v>
      </c>
      <c r="H34" s="6" t="e">
        <f t="shared" si="21"/>
        <v>#N/A</v>
      </c>
      <c r="I34" s="3" t="e">
        <f t="shared" si="9"/>
        <v>#N/A</v>
      </c>
      <c r="J34" s="7" t="e">
        <f t="shared" si="22"/>
        <v>#N/A</v>
      </c>
      <c r="K34" s="7" t="e">
        <f t="shared" si="23"/>
        <v>#N/A</v>
      </c>
      <c r="L34" s="8">
        <f t="shared" si="1"/>
        <v>0</v>
      </c>
      <c r="M34" s="4" t="e">
        <f t="shared" si="28"/>
        <v>#N/A</v>
      </c>
      <c r="N34" s="9" t="e">
        <f t="shared" si="29"/>
        <v>#N/A</v>
      </c>
      <c r="O34" s="5">
        <f t="shared" si="11"/>
        <v>0</v>
      </c>
      <c r="P34" s="5">
        <f t="shared" si="12"/>
        <v>0</v>
      </c>
      <c r="Q34" s="41" t="e">
        <f t="shared" si="26"/>
        <v>#N/A</v>
      </c>
      <c r="R34" s="22" t="e">
        <f>IF(B34&gt;$B$2,0,SUM($Q$8:Q34))</f>
        <v>#N/A</v>
      </c>
      <c r="S34" s="22" t="e">
        <f t="shared" si="13"/>
        <v>#N/A</v>
      </c>
      <c r="T34" s="18" t="e">
        <f t="shared" si="14"/>
        <v>#N/A</v>
      </c>
      <c r="U34" s="65"/>
      <c r="V34" s="135" t="e">
        <f>VLOOKUP(YEAR($B34),'Other Inputs'!$J:$K,2,0)</f>
        <v>#N/A</v>
      </c>
      <c r="W34" s="136" t="e">
        <f t="shared" si="15"/>
        <v>#N/A</v>
      </c>
      <c r="X34" s="136" t="e">
        <f t="shared" si="16"/>
        <v>#N/A</v>
      </c>
      <c r="Y34" s="136" t="e">
        <f t="shared" si="17"/>
        <v>#N/A</v>
      </c>
      <c r="AA34" s="135" t="e">
        <f>VLOOKUP(YEAR($B34),'Other Inputs'!$J:$K,2,0)</f>
        <v>#N/A</v>
      </c>
      <c r="AB34" s="136" t="e">
        <f t="shared" si="18"/>
        <v>#N/A</v>
      </c>
      <c r="AC34" s="136" t="e">
        <f t="shared" si="2"/>
        <v>#N/A</v>
      </c>
      <c r="AD34" s="136" t="e">
        <f t="shared" si="3"/>
        <v>#N/A</v>
      </c>
      <c r="AE34" s="145" t="e">
        <f t="shared" si="4"/>
        <v>#N/A</v>
      </c>
      <c r="AF34" s="146" t="e">
        <f t="shared" si="5"/>
        <v>#N/A</v>
      </c>
      <c r="AG34" s="136" t="e">
        <f t="shared" si="27"/>
        <v>#N/A</v>
      </c>
      <c r="AH34" s="146" t="e">
        <f t="shared" si="7"/>
        <v>#N/A</v>
      </c>
      <c r="AJ34" s="72"/>
      <c r="AK34" s="109"/>
    </row>
    <row r="35" spans="1:37" x14ac:dyDescent="0.3">
      <c r="A35" s="143">
        <f t="shared" si="19"/>
        <v>60</v>
      </c>
      <c r="B35" s="143">
        <f t="shared" si="0"/>
        <v>59</v>
      </c>
      <c r="C35" s="27">
        <f t="shared" si="20"/>
        <v>28</v>
      </c>
      <c r="D35" s="28">
        <f t="shared" si="8"/>
        <v>28</v>
      </c>
      <c r="E35" s="29" t="e">
        <f>VLOOKUP($B35,'Other Inputs'!$A:$B,2,0)</f>
        <v>#N/A</v>
      </c>
      <c r="F35" s="38">
        <f>IF($B35&lt;'Other Inputs'!$E$5,10,IF($B35&lt;'Other Inputs'!$E$6,'Other Inputs'!$F$5,IF($B35&lt;'Other Inputs'!$E$7,'Other Inputs'!$F$6,IF($B35&lt;'Other Inputs'!$E$8,'Other Inputs'!$F$7,IF($B35&lt;'Other Inputs'!$E$9,'Other Inputs'!$F$8,IF($B35&lt;'Other Inputs'!$E$10,'Other Inputs'!$F$9,IF($B35&lt;'Other Inputs'!$E$11,'Other Inputs'!$F$10,IF($B35&lt;'Other Inputs'!$E$12,'Other Inputs'!$F$11,IF($B35&lt;'Other Inputs'!$E$13,'Other Inputs'!$F$12,'Other Inputs'!$F$13)))))))))</f>
        <v>10</v>
      </c>
      <c r="G35" s="37">
        <f>IF($B35&lt;'Other Inputs'!$E$16,9.5,IF($B35&lt;'Other Inputs'!$E$17,'Other Inputs'!$F$16,IF($B35&lt;'Other Inputs'!$E$18,'Other Inputs'!$F$17,IF($B35&lt;'Other Inputs'!$E$19,'Other Inputs'!$F$18,'Other Inputs'!$F$19))))</f>
        <v>9.5</v>
      </c>
      <c r="H35" s="6" t="e">
        <f t="shared" si="21"/>
        <v>#N/A</v>
      </c>
      <c r="I35" s="3" t="e">
        <f t="shared" si="9"/>
        <v>#N/A</v>
      </c>
      <c r="J35" s="7" t="e">
        <f t="shared" si="22"/>
        <v>#N/A</v>
      </c>
      <c r="K35" s="7" t="e">
        <f t="shared" si="23"/>
        <v>#N/A</v>
      </c>
      <c r="L35" s="8">
        <f t="shared" si="1"/>
        <v>0</v>
      </c>
      <c r="M35" s="4" t="e">
        <f t="shared" ref="M35:M81" si="30">SUM(J35:L35)</f>
        <v>#N/A</v>
      </c>
      <c r="N35" s="9" t="e">
        <f t="shared" ref="N35:N81" si="31">I35*F35</f>
        <v>#N/A</v>
      </c>
      <c r="O35" s="5">
        <f t="shared" si="11"/>
        <v>0</v>
      </c>
      <c r="P35" s="5">
        <f t="shared" si="12"/>
        <v>0</v>
      </c>
      <c r="Q35" s="41" t="e">
        <f t="shared" si="26"/>
        <v>#N/A</v>
      </c>
      <c r="R35" s="22" t="e">
        <f>IF(B35&gt;$B$2,0,SUM($Q$8:Q35))</f>
        <v>#N/A</v>
      </c>
      <c r="S35" s="22" t="e">
        <f t="shared" si="13"/>
        <v>#N/A</v>
      </c>
      <c r="T35" s="18" t="e">
        <f t="shared" si="14"/>
        <v>#N/A</v>
      </c>
      <c r="U35" s="65"/>
      <c r="V35" s="135" t="e">
        <f>VLOOKUP(YEAR($B35),'Other Inputs'!$J:$K,2,0)</f>
        <v>#N/A</v>
      </c>
      <c r="W35" s="136" t="e">
        <f t="shared" si="15"/>
        <v>#N/A</v>
      </c>
      <c r="X35" s="136" t="e">
        <f t="shared" si="16"/>
        <v>#N/A</v>
      </c>
      <c r="Y35" s="136" t="e">
        <f t="shared" si="17"/>
        <v>#N/A</v>
      </c>
      <c r="AA35" s="135" t="e">
        <f>VLOOKUP(YEAR($B35),'Other Inputs'!$J:$K,2,0)</f>
        <v>#N/A</v>
      </c>
      <c r="AB35" s="136" t="e">
        <f t="shared" si="18"/>
        <v>#N/A</v>
      </c>
      <c r="AC35" s="136" t="e">
        <f t="shared" si="2"/>
        <v>#N/A</v>
      </c>
      <c r="AD35" s="136" t="e">
        <f t="shared" si="3"/>
        <v>#N/A</v>
      </c>
      <c r="AE35" s="145" t="e">
        <f t="shared" si="4"/>
        <v>#N/A</v>
      </c>
      <c r="AF35" s="146" t="e">
        <f t="shared" si="5"/>
        <v>#N/A</v>
      </c>
      <c r="AG35" s="136" t="e">
        <f t="shared" si="27"/>
        <v>#N/A</v>
      </c>
      <c r="AH35" s="146" t="e">
        <f t="shared" si="7"/>
        <v>#N/A</v>
      </c>
      <c r="AJ35" s="72"/>
      <c r="AK35" s="109"/>
    </row>
    <row r="36" spans="1:37" x14ac:dyDescent="0.3">
      <c r="A36" s="143">
        <f t="shared" si="19"/>
        <v>60</v>
      </c>
      <c r="B36" s="143">
        <f t="shared" si="0"/>
        <v>59</v>
      </c>
      <c r="C36" s="27">
        <f t="shared" si="20"/>
        <v>29</v>
      </c>
      <c r="D36" s="28">
        <f t="shared" si="8"/>
        <v>28</v>
      </c>
      <c r="E36" s="29" t="e">
        <f>VLOOKUP($B36,'Other Inputs'!$A:$B,2,0)</f>
        <v>#N/A</v>
      </c>
      <c r="F36" s="38">
        <f>IF($B36&lt;'Other Inputs'!$E$5,10,IF($B36&lt;'Other Inputs'!$E$6,'Other Inputs'!$F$5,IF($B36&lt;'Other Inputs'!$E$7,'Other Inputs'!$F$6,IF($B36&lt;'Other Inputs'!$E$8,'Other Inputs'!$F$7,IF($B36&lt;'Other Inputs'!$E$9,'Other Inputs'!$F$8,IF($B36&lt;'Other Inputs'!$E$10,'Other Inputs'!$F$9,IF($B36&lt;'Other Inputs'!$E$11,'Other Inputs'!$F$10,IF($B36&lt;'Other Inputs'!$E$12,'Other Inputs'!$F$11,IF($B36&lt;'Other Inputs'!$E$13,'Other Inputs'!$F$12,'Other Inputs'!$F$13)))))))))</f>
        <v>10</v>
      </c>
      <c r="G36" s="37">
        <f>IF($B36&lt;'Other Inputs'!$E$16,9.5,IF($B36&lt;'Other Inputs'!$E$17,'Other Inputs'!$F$16,IF($B36&lt;'Other Inputs'!$E$18,'Other Inputs'!$F$17,IF($B36&lt;'Other Inputs'!$E$19,'Other Inputs'!$F$18,'Other Inputs'!$F$19))))</f>
        <v>9.5</v>
      </c>
      <c r="H36" s="6" t="e">
        <f t="shared" si="21"/>
        <v>#N/A</v>
      </c>
      <c r="I36" s="3" t="e">
        <f t="shared" si="9"/>
        <v>#N/A</v>
      </c>
      <c r="J36" s="7" t="e">
        <f t="shared" si="22"/>
        <v>#N/A</v>
      </c>
      <c r="K36" s="7" t="e">
        <f t="shared" si="23"/>
        <v>#N/A</v>
      </c>
      <c r="L36" s="8">
        <f t="shared" si="1"/>
        <v>0</v>
      </c>
      <c r="M36" s="4" t="e">
        <f t="shared" si="30"/>
        <v>#N/A</v>
      </c>
      <c r="N36" s="9" t="e">
        <f t="shared" si="31"/>
        <v>#N/A</v>
      </c>
      <c r="O36" s="5">
        <f t="shared" si="11"/>
        <v>0</v>
      </c>
      <c r="P36" s="5">
        <f t="shared" si="12"/>
        <v>0</v>
      </c>
      <c r="Q36" s="41" t="e">
        <f t="shared" si="26"/>
        <v>#N/A</v>
      </c>
      <c r="R36" s="22" t="e">
        <f>IF(B36&gt;$B$2,0,SUM($Q$8:Q36))</f>
        <v>#N/A</v>
      </c>
      <c r="S36" s="22" t="e">
        <f t="shared" si="13"/>
        <v>#N/A</v>
      </c>
      <c r="T36" s="18" t="e">
        <f t="shared" si="14"/>
        <v>#N/A</v>
      </c>
      <c r="U36" s="65"/>
      <c r="V36" s="135" t="e">
        <f>VLOOKUP(YEAR($B36),'Other Inputs'!$J:$K,2,0)</f>
        <v>#N/A</v>
      </c>
      <c r="W36" s="136" t="e">
        <f t="shared" si="15"/>
        <v>#N/A</v>
      </c>
      <c r="X36" s="136" t="e">
        <f t="shared" si="16"/>
        <v>#N/A</v>
      </c>
      <c r="Y36" s="136" t="e">
        <f t="shared" si="17"/>
        <v>#N/A</v>
      </c>
      <c r="AA36" s="135" t="e">
        <f>VLOOKUP(YEAR($B36),'Other Inputs'!$J:$K,2,0)</f>
        <v>#N/A</v>
      </c>
      <c r="AB36" s="136" t="e">
        <f t="shared" si="18"/>
        <v>#N/A</v>
      </c>
      <c r="AC36" s="136" t="e">
        <f t="shared" si="2"/>
        <v>#N/A</v>
      </c>
      <c r="AD36" s="136" t="e">
        <f t="shared" si="3"/>
        <v>#N/A</v>
      </c>
      <c r="AE36" s="145" t="e">
        <f t="shared" si="4"/>
        <v>#N/A</v>
      </c>
      <c r="AF36" s="146" t="e">
        <f t="shared" si="5"/>
        <v>#N/A</v>
      </c>
      <c r="AG36" s="136" t="e">
        <f t="shared" si="27"/>
        <v>#N/A</v>
      </c>
      <c r="AH36" s="146" t="e">
        <f t="shared" si="7"/>
        <v>#N/A</v>
      </c>
      <c r="AJ36" s="72"/>
      <c r="AK36" s="109"/>
    </row>
    <row r="37" spans="1:37" x14ac:dyDescent="0.3">
      <c r="A37" s="143">
        <f t="shared" si="19"/>
        <v>60</v>
      </c>
      <c r="B37" s="143">
        <f t="shared" si="0"/>
        <v>59</v>
      </c>
      <c r="C37" s="27">
        <f t="shared" si="20"/>
        <v>30</v>
      </c>
      <c r="D37" s="28">
        <f t="shared" si="8"/>
        <v>28</v>
      </c>
      <c r="E37" s="29" t="e">
        <f>VLOOKUP($B37,'Other Inputs'!$A:$B,2,0)</f>
        <v>#N/A</v>
      </c>
      <c r="F37" s="38">
        <f>IF($B37&lt;'Other Inputs'!$E$5,10,IF($B37&lt;'Other Inputs'!$E$6,'Other Inputs'!$F$5,IF($B37&lt;'Other Inputs'!$E$7,'Other Inputs'!$F$6,IF($B37&lt;'Other Inputs'!$E$8,'Other Inputs'!$F$7,IF($B37&lt;'Other Inputs'!$E$9,'Other Inputs'!$F$8,IF($B37&lt;'Other Inputs'!$E$10,'Other Inputs'!$F$9,IF($B37&lt;'Other Inputs'!$E$11,'Other Inputs'!$F$10,IF($B37&lt;'Other Inputs'!$E$12,'Other Inputs'!$F$11,IF($B37&lt;'Other Inputs'!$E$13,'Other Inputs'!$F$12,'Other Inputs'!$F$13)))))))))</f>
        <v>10</v>
      </c>
      <c r="G37" s="37">
        <f>IF($B37&lt;'Other Inputs'!$E$16,9.5,IF($B37&lt;'Other Inputs'!$E$17,'Other Inputs'!$F$16,IF($B37&lt;'Other Inputs'!$E$18,'Other Inputs'!$F$17,IF($B37&lt;'Other Inputs'!$E$19,'Other Inputs'!$F$18,'Other Inputs'!$F$19))))</f>
        <v>9.5</v>
      </c>
      <c r="H37" s="6" t="e">
        <f t="shared" si="21"/>
        <v>#N/A</v>
      </c>
      <c r="I37" s="3" t="e">
        <f t="shared" si="9"/>
        <v>#N/A</v>
      </c>
      <c r="J37" s="7" t="e">
        <f t="shared" si="22"/>
        <v>#N/A</v>
      </c>
      <c r="K37" s="7" t="e">
        <f t="shared" si="23"/>
        <v>#N/A</v>
      </c>
      <c r="L37" s="8">
        <f t="shared" si="1"/>
        <v>0</v>
      </c>
      <c r="M37" s="4" t="e">
        <f t="shared" si="30"/>
        <v>#N/A</v>
      </c>
      <c r="N37" s="9" t="e">
        <f t="shared" si="31"/>
        <v>#N/A</v>
      </c>
      <c r="O37" s="5">
        <f t="shared" si="11"/>
        <v>0</v>
      </c>
      <c r="P37" s="5">
        <f t="shared" si="12"/>
        <v>0</v>
      </c>
      <c r="Q37" s="41" t="e">
        <f t="shared" si="26"/>
        <v>#N/A</v>
      </c>
      <c r="R37" s="22" t="e">
        <f>IF(B37&gt;$B$2,0,SUM($Q$8:Q37))</f>
        <v>#N/A</v>
      </c>
      <c r="S37" s="22" t="e">
        <f t="shared" si="13"/>
        <v>#N/A</v>
      </c>
      <c r="T37" s="18" t="e">
        <f t="shared" si="14"/>
        <v>#N/A</v>
      </c>
      <c r="U37" s="65"/>
      <c r="V37" s="135" t="e">
        <f>VLOOKUP(YEAR($B37),'Other Inputs'!$J:$K,2,0)</f>
        <v>#N/A</v>
      </c>
      <c r="W37" s="136" t="e">
        <f t="shared" si="15"/>
        <v>#N/A</v>
      </c>
      <c r="X37" s="136" t="e">
        <f t="shared" si="16"/>
        <v>#N/A</v>
      </c>
      <c r="Y37" s="136" t="e">
        <f t="shared" si="17"/>
        <v>#N/A</v>
      </c>
      <c r="AA37" s="135" t="e">
        <f>VLOOKUP(YEAR($B37),'Other Inputs'!$J:$K,2,0)</f>
        <v>#N/A</v>
      </c>
      <c r="AB37" s="136" t="e">
        <f t="shared" si="18"/>
        <v>#N/A</v>
      </c>
      <c r="AC37" s="136" t="e">
        <f t="shared" si="2"/>
        <v>#N/A</v>
      </c>
      <c r="AD37" s="136" t="e">
        <f t="shared" si="3"/>
        <v>#N/A</v>
      </c>
      <c r="AE37" s="145" t="e">
        <f t="shared" si="4"/>
        <v>#N/A</v>
      </c>
      <c r="AF37" s="146" t="e">
        <f t="shared" si="5"/>
        <v>#N/A</v>
      </c>
      <c r="AG37" s="136" t="e">
        <f t="shared" si="27"/>
        <v>#N/A</v>
      </c>
      <c r="AH37" s="146" t="e">
        <f t="shared" si="7"/>
        <v>#N/A</v>
      </c>
      <c r="AJ37" s="72"/>
      <c r="AK37" s="109"/>
    </row>
    <row r="38" spans="1:37" x14ac:dyDescent="0.3">
      <c r="A38" s="143">
        <f t="shared" si="19"/>
        <v>60</v>
      </c>
      <c r="B38" s="143">
        <f t="shared" si="0"/>
        <v>59</v>
      </c>
      <c r="C38" s="27">
        <f t="shared" si="20"/>
        <v>31</v>
      </c>
      <c r="D38" s="28">
        <f t="shared" si="8"/>
        <v>28</v>
      </c>
      <c r="E38" s="29" t="e">
        <f>VLOOKUP($B38,'Other Inputs'!$A:$B,2,0)</f>
        <v>#N/A</v>
      </c>
      <c r="F38" s="38">
        <f>IF($B38&lt;'Other Inputs'!$E$5,10,IF($B38&lt;'Other Inputs'!$E$6,'Other Inputs'!$F$5,IF($B38&lt;'Other Inputs'!$E$7,'Other Inputs'!$F$6,IF($B38&lt;'Other Inputs'!$E$8,'Other Inputs'!$F$7,IF($B38&lt;'Other Inputs'!$E$9,'Other Inputs'!$F$8,IF($B38&lt;'Other Inputs'!$E$10,'Other Inputs'!$F$9,IF($B38&lt;'Other Inputs'!$E$11,'Other Inputs'!$F$10,IF($B38&lt;'Other Inputs'!$E$12,'Other Inputs'!$F$11,IF($B38&lt;'Other Inputs'!$E$13,'Other Inputs'!$F$12,'Other Inputs'!$F$13)))))))))</f>
        <v>10</v>
      </c>
      <c r="G38" s="37">
        <f>IF($B38&lt;'Other Inputs'!$E$16,9.5,IF($B38&lt;'Other Inputs'!$E$17,'Other Inputs'!$F$16,IF($B38&lt;'Other Inputs'!$E$18,'Other Inputs'!$F$17,IF($B38&lt;'Other Inputs'!$E$19,'Other Inputs'!$F$18,'Other Inputs'!$F$19))))</f>
        <v>9.5</v>
      </c>
      <c r="H38" s="6" t="e">
        <f t="shared" si="21"/>
        <v>#N/A</v>
      </c>
      <c r="I38" s="3" t="e">
        <f t="shared" si="9"/>
        <v>#N/A</v>
      </c>
      <c r="J38" s="7" t="e">
        <f t="shared" si="22"/>
        <v>#N/A</v>
      </c>
      <c r="K38" s="7" t="e">
        <f t="shared" si="23"/>
        <v>#N/A</v>
      </c>
      <c r="L38" s="8">
        <f t="shared" si="1"/>
        <v>0</v>
      </c>
      <c r="M38" s="4" t="e">
        <f t="shared" si="30"/>
        <v>#N/A</v>
      </c>
      <c r="N38" s="9" t="e">
        <f t="shared" si="31"/>
        <v>#N/A</v>
      </c>
      <c r="O38" s="5">
        <f t="shared" si="11"/>
        <v>0</v>
      </c>
      <c r="P38" s="5">
        <f t="shared" si="12"/>
        <v>0</v>
      </c>
      <c r="Q38" s="41" t="e">
        <f t="shared" si="26"/>
        <v>#N/A</v>
      </c>
      <c r="R38" s="22" t="e">
        <f>IF(B38&gt;$B$2,0,SUM($Q$8:Q38))</f>
        <v>#N/A</v>
      </c>
      <c r="S38" s="22" t="e">
        <f t="shared" si="13"/>
        <v>#N/A</v>
      </c>
      <c r="T38" s="18" t="e">
        <f t="shared" si="14"/>
        <v>#N/A</v>
      </c>
      <c r="U38" s="65"/>
      <c r="V38" s="135" t="e">
        <f>VLOOKUP(YEAR($B38),'Other Inputs'!$J:$K,2,0)</f>
        <v>#N/A</v>
      </c>
      <c r="W38" s="136" t="e">
        <f t="shared" si="15"/>
        <v>#N/A</v>
      </c>
      <c r="X38" s="136" t="e">
        <f t="shared" si="16"/>
        <v>#N/A</v>
      </c>
      <c r="Y38" s="136" t="e">
        <f t="shared" si="17"/>
        <v>#N/A</v>
      </c>
      <c r="AA38" s="135" t="e">
        <f>VLOOKUP(YEAR($B38),'Other Inputs'!$J:$K,2,0)</f>
        <v>#N/A</v>
      </c>
      <c r="AB38" s="136" t="e">
        <f t="shared" si="18"/>
        <v>#N/A</v>
      </c>
      <c r="AC38" s="136" t="e">
        <f t="shared" si="2"/>
        <v>#N/A</v>
      </c>
      <c r="AD38" s="136" t="e">
        <f t="shared" si="3"/>
        <v>#N/A</v>
      </c>
      <c r="AE38" s="145" t="e">
        <f t="shared" si="4"/>
        <v>#N/A</v>
      </c>
      <c r="AF38" s="146" t="e">
        <f t="shared" si="5"/>
        <v>#N/A</v>
      </c>
      <c r="AG38" s="136" t="e">
        <f t="shared" si="27"/>
        <v>#N/A</v>
      </c>
      <c r="AH38" s="146" t="e">
        <f t="shared" si="7"/>
        <v>#N/A</v>
      </c>
      <c r="AJ38" s="72"/>
      <c r="AK38" s="109"/>
    </row>
    <row r="39" spans="1:37" s="194" customFormat="1" x14ac:dyDescent="0.3">
      <c r="A39" s="177">
        <f t="shared" si="19"/>
        <v>60</v>
      </c>
      <c r="B39" s="177">
        <f t="shared" si="0"/>
        <v>59</v>
      </c>
      <c r="C39" s="178">
        <f t="shared" si="20"/>
        <v>32</v>
      </c>
      <c r="D39" s="179">
        <f t="shared" si="8"/>
        <v>28</v>
      </c>
      <c r="E39" s="180" t="e">
        <f>VLOOKUP($B39,'Other Inputs'!$A:$B,2,0)</f>
        <v>#N/A</v>
      </c>
      <c r="F39" s="181">
        <f>IF($B39&lt;'Other Inputs'!$E$5,10,IF($B39&lt;'Other Inputs'!$E$6,'Other Inputs'!$F$5,IF($B39&lt;'Other Inputs'!$E$7,'Other Inputs'!$F$6,IF($B39&lt;'Other Inputs'!$E$8,'Other Inputs'!$F$7,IF($B39&lt;'Other Inputs'!$E$9,'Other Inputs'!$F$8,IF($B39&lt;'Other Inputs'!$E$10,'Other Inputs'!$F$9,IF($B39&lt;'Other Inputs'!$E$11,'Other Inputs'!$F$10,IF($B39&lt;'Other Inputs'!$E$12,'Other Inputs'!$F$11,IF($B39&lt;'Other Inputs'!$E$13,'Other Inputs'!$F$12,'Other Inputs'!$F$13)))))))))</f>
        <v>10</v>
      </c>
      <c r="G39" s="182">
        <f>IF($B39&lt;'Other Inputs'!$E$16,9.5,IF($B39&lt;'Other Inputs'!$E$17,'Other Inputs'!$F$16,IF($B39&lt;'Other Inputs'!$E$18,'Other Inputs'!$F$17,IF($B39&lt;'Other Inputs'!$E$19,'Other Inputs'!$F$18,'Other Inputs'!$F$19))))</f>
        <v>9.5</v>
      </c>
      <c r="H39" s="183" t="e">
        <f t="shared" si="21"/>
        <v>#N/A</v>
      </c>
      <c r="I39" s="183" t="e">
        <f t="shared" si="9"/>
        <v>#N/A</v>
      </c>
      <c r="J39" s="184" t="e">
        <f t="shared" si="22"/>
        <v>#N/A</v>
      </c>
      <c r="K39" s="184" t="e">
        <f t="shared" si="23"/>
        <v>#N/A</v>
      </c>
      <c r="L39" s="185">
        <f t="shared" si="1"/>
        <v>0</v>
      </c>
      <c r="M39" s="186" t="e">
        <f t="shared" si="30"/>
        <v>#N/A</v>
      </c>
      <c r="N39" s="187" t="e">
        <f t="shared" si="31"/>
        <v>#N/A</v>
      </c>
      <c r="O39" s="187">
        <f t="shared" si="11"/>
        <v>0</v>
      </c>
      <c r="P39" s="187">
        <f t="shared" si="12"/>
        <v>0</v>
      </c>
      <c r="Q39" s="188" t="e">
        <f t="shared" si="26"/>
        <v>#N/A</v>
      </c>
      <c r="R39" s="189" t="e">
        <f>IF(B39&gt;$B$2,0,SUM($Q$8:Q39))</f>
        <v>#N/A</v>
      </c>
      <c r="S39" s="189" t="e">
        <f t="shared" si="13"/>
        <v>#N/A</v>
      </c>
      <c r="T39" s="190" t="e">
        <f t="shared" si="14"/>
        <v>#N/A</v>
      </c>
      <c r="U39" s="191"/>
      <c r="V39" s="192" t="e">
        <f>VLOOKUP(YEAR($B39),'Other Inputs'!$J:$K,2,0)</f>
        <v>#N/A</v>
      </c>
      <c r="W39" s="193" t="e">
        <f t="shared" si="15"/>
        <v>#N/A</v>
      </c>
      <c r="X39" s="193" t="e">
        <f t="shared" si="16"/>
        <v>#N/A</v>
      </c>
      <c r="Y39" s="193" t="e">
        <f t="shared" si="17"/>
        <v>#N/A</v>
      </c>
      <c r="AA39" s="192" t="e">
        <f>VLOOKUP(YEAR($B39),'Other Inputs'!$J:$K,2,0)</f>
        <v>#N/A</v>
      </c>
      <c r="AB39" s="193" t="e">
        <f t="shared" si="18"/>
        <v>#N/A</v>
      </c>
      <c r="AC39" s="193" t="e">
        <f t="shared" si="2"/>
        <v>#N/A</v>
      </c>
      <c r="AD39" s="193" t="e">
        <f t="shared" si="3"/>
        <v>#N/A</v>
      </c>
      <c r="AE39" s="195" t="e">
        <f t="shared" si="4"/>
        <v>#N/A</v>
      </c>
      <c r="AF39" s="196" t="e">
        <f t="shared" si="5"/>
        <v>#N/A</v>
      </c>
      <c r="AG39" s="193" t="e">
        <f t="shared" si="27"/>
        <v>#N/A</v>
      </c>
      <c r="AH39" s="196" t="e">
        <f t="shared" si="7"/>
        <v>#N/A</v>
      </c>
      <c r="AJ39" s="197"/>
      <c r="AK39" s="198"/>
    </row>
    <row r="40" spans="1:37" x14ac:dyDescent="0.3">
      <c r="A40" s="143">
        <f t="shared" si="19"/>
        <v>60</v>
      </c>
      <c r="B40" s="143">
        <f t="shared" ref="B40:B71" si="32">EOMONTH(A40,0)</f>
        <v>59</v>
      </c>
      <c r="C40" s="27">
        <f t="shared" si="20"/>
        <v>33</v>
      </c>
      <c r="D40" s="28">
        <f t="shared" si="8"/>
        <v>28</v>
      </c>
      <c r="E40" s="29" t="e">
        <f>VLOOKUP($B40,'Other Inputs'!$A:$B,2,0)</f>
        <v>#N/A</v>
      </c>
      <c r="F40" s="38">
        <f>IF($B40&lt;'Other Inputs'!$E$5,10,IF($B40&lt;'Other Inputs'!$E$6,'Other Inputs'!$F$5,IF($B40&lt;'Other Inputs'!$E$7,'Other Inputs'!$F$6,IF($B40&lt;'Other Inputs'!$E$8,'Other Inputs'!$F$7,IF($B40&lt;'Other Inputs'!$E$9,'Other Inputs'!$F$8,IF($B40&lt;'Other Inputs'!$E$10,'Other Inputs'!$F$9,IF($B40&lt;'Other Inputs'!$E$11,'Other Inputs'!$F$10,IF($B40&lt;'Other Inputs'!$E$12,'Other Inputs'!$F$11,IF($B40&lt;'Other Inputs'!$E$13,'Other Inputs'!$F$12,'Other Inputs'!$F$13)))))))))</f>
        <v>10</v>
      </c>
      <c r="G40" s="37">
        <f>IF($B40&lt;'Other Inputs'!$E$16,9.5,IF($B40&lt;'Other Inputs'!$E$17,'Other Inputs'!$F$16,IF($B40&lt;'Other Inputs'!$E$18,'Other Inputs'!$F$17,IF($B40&lt;'Other Inputs'!$E$19,'Other Inputs'!$F$18,'Other Inputs'!$F$19))))</f>
        <v>9.5</v>
      </c>
      <c r="H40" s="6" t="e">
        <f t="shared" si="21"/>
        <v>#N/A</v>
      </c>
      <c r="I40" s="3" t="e">
        <f t="shared" si="9"/>
        <v>#N/A</v>
      </c>
      <c r="J40" s="7" t="e">
        <f t="shared" si="22"/>
        <v>#N/A</v>
      </c>
      <c r="K40" s="7" t="e">
        <f t="shared" si="23"/>
        <v>#N/A</v>
      </c>
      <c r="L40" s="8">
        <f t="shared" si="1"/>
        <v>0</v>
      </c>
      <c r="M40" s="4" t="e">
        <f t="shared" si="30"/>
        <v>#N/A</v>
      </c>
      <c r="N40" s="9" t="e">
        <f t="shared" si="31"/>
        <v>#N/A</v>
      </c>
      <c r="O40" s="5">
        <f t="shared" si="11"/>
        <v>0</v>
      </c>
      <c r="P40" s="5">
        <f t="shared" si="12"/>
        <v>0</v>
      </c>
      <c r="Q40" s="41" t="e">
        <f t="shared" si="26"/>
        <v>#N/A</v>
      </c>
      <c r="R40" s="22" t="e">
        <f>IF(B40&gt;$B$2,0,SUM($Q$8:Q40))</f>
        <v>#N/A</v>
      </c>
      <c r="S40" s="22" t="e">
        <f t="shared" si="13"/>
        <v>#N/A</v>
      </c>
      <c r="T40" s="18" t="e">
        <f t="shared" si="14"/>
        <v>#N/A</v>
      </c>
      <c r="U40" s="65"/>
      <c r="V40" s="135" t="e">
        <f>VLOOKUP(YEAR($B40),'Other Inputs'!$J:$K,2,0)</f>
        <v>#N/A</v>
      </c>
      <c r="W40" s="136" t="e">
        <f t="shared" si="15"/>
        <v>#N/A</v>
      </c>
      <c r="X40" s="136" t="e">
        <f t="shared" si="16"/>
        <v>#N/A</v>
      </c>
      <c r="Y40" s="136" t="e">
        <f t="shared" si="17"/>
        <v>#N/A</v>
      </c>
      <c r="AA40" s="135" t="e">
        <f>VLOOKUP(YEAR($B40),'Other Inputs'!$J:$K,2,0)</f>
        <v>#N/A</v>
      </c>
      <c r="AB40" s="136" t="e">
        <f t="shared" si="18"/>
        <v>#N/A</v>
      </c>
      <c r="AC40" s="136" t="e">
        <f t="shared" ref="AC40:AC71" si="33">IF(G40&gt;$B$2,0,AB40+AC39)</f>
        <v>#N/A</v>
      </c>
      <c r="AD40" s="136" t="e">
        <f t="shared" ref="AD40:AD71" si="34">IF(H40&gt;$B$2,0,AC40+AD$7)</f>
        <v>#N/A</v>
      </c>
      <c r="AE40" s="145" t="e">
        <f t="shared" ref="AE40:AE71" si="35">IF(B40&gt;$B$2,0,IF(B40&lt;DATE(2012,4,30),-M40,0))</f>
        <v>#N/A</v>
      </c>
      <c r="AF40" s="146" t="e">
        <f t="shared" ref="AF40:AF71" si="36">IF(B40&gt;$B$2,0,AF39+AE40)</f>
        <v>#N/A</v>
      </c>
      <c r="AG40" s="136" t="e">
        <f t="shared" si="27"/>
        <v>#N/A</v>
      </c>
      <c r="AH40" s="146" t="e">
        <f t="shared" ref="AH40:AH71" si="37">AG40/I40</f>
        <v>#N/A</v>
      </c>
      <c r="AJ40" s="72"/>
      <c r="AK40" s="109"/>
    </row>
    <row r="41" spans="1:37" x14ac:dyDescent="0.3">
      <c r="A41" s="143">
        <f t="shared" si="19"/>
        <v>60</v>
      </c>
      <c r="B41" s="143">
        <f t="shared" si="32"/>
        <v>59</v>
      </c>
      <c r="C41" s="27">
        <f t="shared" si="20"/>
        <v>34</v>
      </c>
      <c r="D41" s="28">
        <f t="shared" si="8"/>
        <v>28</v>
      </c>
      <c r="E41" s="29" t="e">
        <f>VLOOKUP($B41,'Other Inputs'!$A:$B,2,0)</f>
        <v>#N/A</v>
      </c>
      <c r="F41" s="38">
        <f>IF($B41&lt;'Other Inputs'!$E$5,10,IF($B41&lt;'Other Inputs'!$E$6,'Other Inputs'!$F$5,IF($B41&lt;'Other Inputs'!$E$7,'Other Inputs'!$F$6,IF($B41&lt;'Other Inputs'!$E$8,'Other Inputs'!$F$7,IF($B41&lt;'Other Inputs'!$E$9,'Other Inputs'!$F$8,IF($B41&lt;'Other Inputs'!$E$10,'Other Inputs'!$F$9,IF($B41&lt;'Other Inputs'!$E$11,'Other Inputs'!$F$10,IF($B41&lt;'Other Inputs'!$E$12,'Other Inputs'!$F$11,IF($B41&lt;'Other Inputs'!$E$13,'Other Inputs'!$F$12,'Other Inputs'!$F$13)))))))))</f>
        <v>10</v>
      </c>
      <c r="G41" s="37">
        <f>IF($B41&lt;'Other Inputs'!$E$16,9.5,IF($B41&lt;'Other Inputs'!$E$17,'Other Inputs'!$F$16,IF($B41&lt;'Other Inputs'!$E$18,'Other Inputs'!$F$17,IF($B41&lt;'Other Inputs'!$E$19,'Other Inputs'!$F$18,'Other Inputs'!$F$19))))</f>
        <v>9.5</v>
      </c>
      <c r="H41" s="6" t="e">
        <f t="shared" si="21"/>
        <v>#N/A</v>
      </c>
      <c r="I41" s="3" t="e">
        <f t="shared" si="9"/>
        <v>#N/A</v>
      </c>
      <c r="J41" s="7" t="e">
        <f t="shared" si="22"/>
        <v>#N/A</v>
      </c>
      <c r="K41" s="7" t="e">
        <f t="shared" si="23"/>
        <v>#N/A</v>
      </c>
      <c r="L41" s="8">
        <f t="shared" si="1"/>
        <v>0</v>
      </c>
      <c r="M41" s="4" t="e">
        <f t="shared" si="30"/>
        <v>#N/A</v>
      </c>
      <c r="N41" s="9" t="e">
        <f t="shared" si="31"/>
        <v>#N/A</v>
      </c>
      <c r="O41" s="5">
        <f t="shared" si="11"/>
        <v>0</v>
      </c>
      <c r="P41" s="5">
        <f t="shared" si="12"/>
        <v>0</v>
      </c>
      <c r="Q41" s="41" t="e">
        <f t="shared" si="26"/>
        <v>#N/A</v>
      </c>
      <c r="R41" s="22" t="e">
        <f>IF(B41&gt;$B$2,0,SUM($Q$8:Q41))</f>
        <v>#N/A</v>
      </c>
      <c r="S41" s="22" t="e">
        <f t="shared" si="13"/>
        <v>#N/A</v>
      </c>
      <c r="T41" s="18" t="e">
        <f t="shared" si="14"/>
        <v>#N/A</v>
      </c>
      <c r="U41" s="65"/>
      <c r="V41" s="135" t="e">
        <f>VLOOKUP(YEAR($B41),'Other Inputs'!$J:$K,2,0)</f>
        <v>#N/A</v>
      </c>
      <c r="W41" s="136" t="e">
        <f t="shared" si="15"/>
        <v>#N/A</v>
      </c>
      <c r="X41" s="136" t="e">
        <f t="shared" si="16"/>
        <v>#N/A</v>
      </c>
      <c r="Y41" s="136" t="e">
        <f t="shared" si="17"/>
        <v>#N/A</v>
      </c>
      <c r="AA41" s="135" t="e">
        <f>VLOOKUP(YEAR($B41),'Other Inputs'!$J:$K,2,0)</f>
        <v>#N/A</v>
      </c>
      <c r="AB41" s="136" t="e">
        <f t="shared" si="18"/>
        <v>#N/A</v>
      </c>
      <c r="AC41" s="136" t="e">
        <f t="shared" si="33"/>
        <v>#N/A</v>
      </c>
      <c r="AD41" s="136" t="e">
        <f t="shared" si="34"/>
        <v>#N/A</v>
      </c>
      <c r="AE41" s="145" t="e">
        <f t="shared" si="35"/>
        <v>#N/A</v>
      </c>
      <c r="AF41" s="146" t="e">
        <f t="shared" si="36"/>
        <v>#N/A</v>
      </c>
      <c r="AG41" s="136" t="e">
        <f t="shared" si="27"/>
        <v>#N/A</v>
      </c>
      <c r="AH41" s="146" t="e">
        <f t="shared" si="37"/>
        <v>#N/A</v>
      </c>
      <c r="AJ41" s="72"/>
      <c r="AK41" s="109"/>
    </row>
    <row r="42" spans="1:37" x14ac:dyDescent="0.3">
      <c r="A42" s="143">
        <f t="shared" si="19"/>
        <v>60</v>
      </c>
      <c r="B42" s="143">
        <f t="shared" si="32"/>
        <v>59</v>
      </c>
      <c r="C42" s="27">
        <f t="shared" si="20"/>
        <v>35</v>
      </c>
      <c r="D42" s="28">
        <f t="shared" si="8"/>
        <v>28</v>
      </c>
      <c r="E42" s="29" t="e">
        <f>VLOOKUP($B42,'Other Inputs'!$A:$B,2,0)</f>
        <v>#N/A</v>
      </c>
      <c r="F42" s="38">
        <f>IF($B42&lt;'Other Inputs'!$E$5,10,IF($B42&lt;'Other Inputs'!$E$6,'Other Inputs'!$F$5,IF($B42&lt;'Other Inputs'!$E$7,'Other Inputs'!$F$6,IF($B42&lt;'Other Inputs'!$E$8,'Other Inputs'!$F$7,IF($B42&lt;'Other Inputs'!$E$9,'Other Inputs'!$F$8,IF($B42&lt;'Other Inputs'!$E$10,'Other Inputs'!$F$9,IF($B42&lt;'Other Inputs'!$E$11,'Other Inputs'!$F$10,IF($B42&lt;'Other Inputs'!$E$12,'Other Inputs'!$F$11,IF($B42&lt;'Other Inputs'!$E$13,'Other Inputs'!$F$12,'Other Inputs'!$F$13)))))))))</f>
        <v>10</v>
      </c>
      <c r="G42" s="37">
        <f>IF($B42&lt;'Other Inputs'!$E$16,9.5,IF($B42&lt;'Other Inputs'!$E$17,'Other Inputs'!$F$16,IF($B42&lt;'Other Inputs'!$E$18,'Other Inputs'!$F$17,IF($B42&lt;'Other Inputs'!$E$19,'Other Inputs'!$F$18,'Other Inputs'!$F$19))))</f>
        <v>9.5</v>
      </c>
      <c r="H42" s="6" t="e">
        <f t="shared" si="21"/>
        <v>#N/A</v>
      </c>
      <c r="I42" s="3" t="e">
        <f t="shared" si="9"/>
        <v>#N/A</v>
      </c>
      <c r="J42" s="7" t="e">
        <f t="shared" si="22"/>
        <v>#N/A</v>
      </c>
      <c r="K42" s="7" t="e">
        <f t="shared" si="23"/>
        <v>#N/A</v>
      </c>
      <c r="L42" s="8">
        <f t="shared" si="1"/>
        <v>0</v>
      </c>
      <c r="M42" s="4" t="e">
        <f t="shared" si="30"/>
        <v>#N/A</v>
      </c>
      <c r="N42" s="9" t="e">
        <f t="shared" si="31"/>
        <v>#N/A</v>
      </c>
      <c r="O42" s="5">
        <f t="shared" si="11"/>
        <v>0</v>
      </c>
      <c r="P42" s="5">
        <f t="shared" si="12"/>
        <v>0</v>
      </c>
      <c r="Q42" s="41" t="e">
        <f t="shared" si="26"/>
        <v>#N/A</v>
      </c>
      <c r="R42" s="22" t="e">
        <f>IF(B42&gt;$B$2,0,SUM($Q$8:Q42))</f>
        <v>#N/A</v>
      </c>
      <c r="S42" s="22" t="e">
        <f t="shared" si="13"/>
        <v>#N/A</v>
      </c>
      <c r="T42" s="18" t="e">
        <f t="shared" si="14"/>
        <v>#N/A</v>
      </c>
      <c r="U42" s="65"/>
      <c r="V42" s="135" t="e">
        <f>VLOOKUP(YEAR($B42),'Other Inputs'!$J:$K,2,0)</f>
        <v>#N/A</v>
      </c>
      <c r="W42" s="136" t="e">
        <f t="shared" si="15"/>
        <v>#N/A</v>
      </c>
      <c r="X42" s="136" t="e">
        <f t="shared" si="16"/>
        <v>#N/A</v>
      </c>
      <c r="Y42" s="136" t="e">
        <f t="shared" si="17"/>
        <v>#N/A</v>
      </c>
      <c r="AA42" s="135" t="e">
        <f>VLOOKUP(YEAR($B42),'Other Inputs'!$J:$K,2,0)</f>
        <v>#N/A</v>
      </c>
      <c r="AB42" s="136" t="e">
        <f t="shared" si="18"/>
        <v>#N/A</v>
      </c>
      <c r="AC42" s="136" t="e">
        <f t="shared" si="33"/>
        <v>#N/A</v>
      </c>
      <c r="AD42" s="136" t="e">
        <f t="shared" si="34"/>
        <v>#N/A</v>
      </c>
      <c r="AE42" s="145" t="e">
        <f t="shared" si="35"/>
        <v>#N/A</v>
      </c>
      <c r="AF42" s="146" t="e">
        <f t="shared" si="36"/>
        <v>#N/A</v>
      </c>
      <c r="AG42" s="136" t="e">
        <f t="shared" si="27"/>
        <v>#N/A</v>
      </c>
      <c r="AH42" s="146" t="e">
        <f t="shared" si="37"/>
        <v>#N/A</v>
      </c>
      <c r="AJ42" s="72"/>
      <c r="AK42" s="109"/>
    </row>
    <row r="43" spans="1:37" x14ac:dyDescent="0.3">
      <c r="A43" s="143">
        <f t="shared" si="19"/>
        <v>60</v>
      </c>
      <c r="B43" s="143">
        <f t="shared" si="32"/>
        <v>59</v>
      </c>
      <c r="C43" s="27">
        <f t="shared" si="20"/>
        <v>36</v>
      </c>
      <c r="D43" s="28">
        <f t="shared" si="8"/>
        <v>28</v>
      </c>
      <c r="E43" s="29" t="e">
        <f>VLOOKUP($B43,'Other Inputs'!$A:$B,2,0)</f>
        <v>#N/A</v>
      </c>
      <c r="F43" s="38">
        <f>IF($B43&lt;'Other Inputs'!$E$5,10,IF($B43&lt;'Other Inputs'!$E$6,'Other Inputs'!$F$5,IF($B43&lt;'Other Inputs'!$E$7,'Other Inputs'!$F$6,IF($B43&lt;'Other Inputs'!$E$8,'Other Inputs'!$F$7,IF($B43&lt;'Other Inputs'!$E$9,'Other Inputs'!$F$8,IF($B43&lt;'Other Inputs'!$E$10,'Other Inputs'!$F$9,IF($B43&lt;'Other Inputs'!$E$11,'Other Inputs'!$F$10,IF($B43&lt;'Other Inputs'!$E$12,'Other Inputs'!$F$11,IF($B43&lt;'Other Inputs'!$E$13,'Other Inputs'!$F$12,'Other Inputs'!$F$13)))))))))</f>
        <v>10</v>
      </c>
      <c r="G43" s="37">
        <f>IF($B43&lt;'Other Inputs'!$E$16,9.5,IF($B43&lt;'Other Inputs'!$E$17,'Other Inputs'!$F$16,IF($B43&lt;'Other Inputs'!$E$18,'Other Inputs'!$F$17,IF($B43&lt;'Other Inputs'!$E$19,'Other Inputs'!$F$18,'Other Inputs'!$F$19))))</f>
        <v>9.5</v>
      </c>
      <c r="H43" s="6" t="e">
        <f t="shared" si="21"/>
        <v>#N/A</v>
      </c>
      <c r="I43" s="3" t="e">
        <f t="shared" si="9"/>
        <v>#N/A</v>
      </c>
      <c r="J43" s="7" t="e">
        <f t="shared" si="22"/>
        <v>#N/A</v>
      </c>
      <c r="K43" s="7" t="e">
        <f t="shared" si="23"/>
        <v>#N/A</v>
      </c>
      <c r="L43" s="8">
        <f t="shared" si="1"/>
        <v>0</v>
      </c>
      <c r="M43" s="4" t="e">
        <f t="shared" si="30"/>
        <v>#N/A</v>
      </c>
      <c r="N43" s="9" t="e">
        <f t="shared" si="31"/>
        <v>#N/A</v>
      </c>
      <c r="O43" s="5">
        <f t="shared" si="11"/>
        <v>0</v>
      </c>
      <c r="P43" s="5">
        <f t="shared" si="12"/>
        <v>0</v>
      </c>
      <c r="Q43" s="41" t="e">
        <f t="shared" si="26"/>
        <v>#N/A</v>
      </c>
      <c r="R43" s="22" t="e">
        <f>IF(B43&gt;$B$2,0,SUM($Q$8:Q43))</f>
        <v>#N/A</v>
      </c>
      <c r="S43" s="22" t="e">
        <f t="shared" si="13"/>
        <v>#N/A</v>
      </c>
      <c r="T43" s="18" t="e">
        <f t="shared" si="14"/>
        <v>#N/A</v>
      </c>
      <c r="U43" s="65"/>
      <c r="V43" s="135" t="e">
        <f>VLOOKUP(YEAR($B43),'Other Inputs'!$J:$K,2,0)</f>
        <v>#N/A</v>
      </c>
      <c r="W43" s="136" t="e">
        <f t="shared" si="15"/>
        <v>#N/A</v>
      </c>
      <c r="X43" s="136" t="e">
        <f t="shared" si="16"/>
        <v>#N/A</v>
      </c>
      <c r="Y43" s="136" t="e">
        <f t="shared" si="17"/>
        <v>#N/A</v>
      </c>
      <c r="AA43" s="135" t="e">
        <f>VLOOKUP(YEAR($B43),'Other Inputs'!$J:$K,2,0)</f>
        <v>#N/A</v>
      </c>
      <c r="AB43" s="136" t="e">
        <f t="shared" si="18"/>
        <v>#N/A</v>
      </c>
      <c r="AC43" s="136" t="e">
        <f t="shared" si="33"/>
        <v>#N/A</v>
      </c>
      <c r="AD43" s="136" t="e">
        <f t="shared" si="34"/>
        <v>#N/A</v>
      </c>
      <c r="AE43" s="145" t="e">
        <f t="shared" si="35"/>
        <v>#N/A</v>
      </c>
      <c r="AF43" s="146" t="e">
        <f t="shared" si="36"/>
        <v>#N/A</v>
      </c>
      <c r="AG43" s="136" t="e">
        <f t="shared" si="27"/>
        <v>#N/A</v>
      </c>
      <c r="AH43" s="146" t="e">
        <f t="shared" si="37"/>
        <v>#N/A</v>
      </c>
      <c r="AJ43" s="72"/>
      <c r="AK43" s="109"/>
    </row>
    <row r="44" spans="1:37" x14ac:dyDescent="0.3">
      <c r="A44" s="143">
        <f t="shared" si="19"/>
        <v>60</v>
      </c>
      <c r="B44" s="143">
        <f t="shared" si="32"/>
        <v>59</v>
      </c>
      <c r="C44" s="27">
        <f t="shared" si="20"/>
        <v>37</v>
      </c>
      <c r="D44" s="28">
        <f t="shared" si="8"/>
        <v>28</v>
      </c>
      <c r="E44" s="29" t="e">
        <f>VLOOKUP($B44,'Other Inputs'!$A:$B,2,0)</f>
        <v>#N/A</v>
      </c>
      <c r="F44" s="38">
        <f>IF($B44&lt;'Other Inputs'!$E$5,10,IF($B44&lt;'Other Inputs'!$E$6,'Other Inputs'!$F$5,IF($B44&lt;'Other Inputs'!$E$7,'Other Inputs'!$F$6,IF($B44&lt;'Other Inputs'!$E$8,'Other Inputs'!$F$7,IF($B44&lt;'Other Inputs'!$E$9,'Other Inputs'!$F$8,IF($B44&lt;'Other Inputs'!$E$10,'Other Inputs'!$F$9,IF($B44&lt;'Other Inputs'!$E$11,'Other Inputs'!$F$10,IF($B44&lt;'Other Inputs'!$E$12,'Other Inputs'!$F$11,IF($B44&lt;'Other Inputs'!$E$13,'Other Inputs'!$F$12,'Other Inputs'!$F$13)))))))))</f>
        <v>10</v>
      </c>
      <c r="G44" s="37">
        <f>IF($B44&lt;'Other Inputs'!$E$16,9.5,IF($B44&lt;'Other Inputs'!$E$17,'Other Inputs'!$F$16,IF($B44&lt;'Other Inputs'!$E$18,'Other Inputs'!$F$17,IF($B44&lt;'Other Inputs'!$E$19,'Other Inputs'!$F$18,'Other Inputs'!$F$19))))</f>
        <v>9.5</v>
      </c>
      <c r="H44" s="6" t="e">
        <f t="shared" si="21"/>
        <v>#N/A</v>
      </c>
      <c r="I44" s="3" t="e">
        <f t="shared" si="9"/>
        <v>#N/A</v>
      </c>
      <c r="J44" s="7" t="e">
        <f t="shared" si="22"/>
        <v>#N/A</v>
      </c>
      <c r="K44" s="7" t="e">
        <f t="shared" si="23"/>
        <v>#N/A</v>
      </c>
      <c r="L44" s="8">
        <f t="shared" si="1"/>
        <v>0</v>
      </c>
      <c r="M44" s="4" t="e">
        <f t="shared" si="30"/>
        <v>#N/A</v>
      </c>
      <c r="N44" s="9" t="e">
        <f t="shared" si="31"/>
        <v>#N/A</v>
      </c>
      <c r="O44" s="5">
        <f t="shared" si="11"/>
        <v>0</v>
      </c>
      <c r="P44" s="5">
        <f t="shared" si="12"/>
        <v>0</v>
      </c>
      <c r="Q44" s="41" t="e">
        <f t="shared" si="26"/>
        <v>#N/A</v>
      </c>
      <c r="R44" s="22" t="e">
        <f>IF(B44&gt;$B$2,0,SUM($Q$8:Q44))</f>
        <v>#N/A</v>
      </c>
      <c r="S44" s="22" t="e">
        <f t="shared" si="13"/>
        <v>#N/A</v>
      </c>
      <c r="T44" s="18" t="e">
        <f t="shared" si="14"/>
        <v>#N/A</v>
      </c>
      <c r="U44" s="65"/>
      <c r="V44" s="135" t="e">
        <f>VLOOKUP(YEAR($B44),'Other Inputs'!$J:$K,2,0)</f>
        <v>#N/A</v>
      </c>
      <c r="W44" s="136" t="e">
        <f t="shared" si="15"/>
        <v>#N/A</v>
      </c>
      <c r="X44" s="136" t="e">
        <f t="shared" si="16"/>
        <v>#N/A</v>
      </c>
      <c r="Y44" s="136" t="e">
        <f t="shared" si="17"/>
        <v>#N/A</v>
      </c>
      <c r="AA44" s="135" t="e">
        <f>VLOOKUP(YEAR($B44),'Other Inputs'!$J:$K,2,0)</f>
        <v>#N/A</v>
      </c>
      <c r="AB44" s="136" t="e">
        <f t="shared" si="18"/>
        <v>#N/A</v>
      </c>
      <c r="AC44" s="136" t="e">
        <f t="shared" si="33"/>
        <v>#N/A</v>
      </c>
      <c r="AD44" s="136" t="e">
        <f t="shared" si="34"/>
        <v>#N/A</v>
      </c>
      <c r="AE44" s="145" t="e">
        <f t="shared" si="35"/>
        <v>#N/A</v>
      </c>
      <c r="AF44" s="146" t="e">
        <f t="shared" si="36"/>
        <v>#N/A</v>
      </c>
      <c r="AG44" s="136" t="e">
        <f t="shared" si="27"/>
        <v>#N/A</v>
      </c>
      <c r="AH44" s="146" t="e">
        <f t="shared" si="37"/>
        <v>#N/A</v>
      </c>
      <c r="AJ44" s="72"/>
      <c r="AK44" s="109"/>
    </row>
    <row r="45" spans="1:37" x14ac:dyDescent="0.3">
      <c r="A45" s="143">
        <f t="shared" si="19"/>
        <v>60</v>
      </c>
      <c r="B45" s="143">
        <f t="shared" si="32"/>
        <v>59</v>
      </c>
      <c r="C45" s="27">
        <f t="shared" si="20"/>
        <v>38</v>
      </c>
      <c r="D45" s="28">
        <f t="shared" si="8"/>
        <v>28</v>
      </c>
      <c r="E45" s="29" t="e">
        <f>VLOOKUP($B45,'Other Inputs'!$A:$B,2,0)</f>
        <v>#N/A</v>
      </c>
      <c r="F45" s="38">
        <f>IF($B45&lt;'Other Inputs'!$E$5,10,IF($B45&lt;'Other Inputs'!$E$6,'Other Inputs'!$F$5,IF($B45&lt;'Other Inputs'!$E$7,'Other Inputs'!$F$6,IF($B45&lt;'Other Inputs'!$E$8,'Other Inputs'!$F$7,IF($B45&lt;'Other Inputs'!$E$9,'Other Inputs'!$F$8,IF($B45&lt;'Other Inputs'!$E$10,'Other Inputs'!$F$9,IF($B45&lt;'Other Inputs'!$E$11,'Other Inputs'!$F$10,IF($B45&lt;'Other Inputs'!$E$12,'Other Inputs'!$F$11,IF($B45&lt;'Other Inputs'!$E$13,'Other Inputs'!$F$12,'Other Inputs'!$F$13)))))))))</f>
        <v>10</v>
      </c>
      <c r="G45" s="37">
        <f>IF($B45&lt;'Other Inputs'!$E$16,9.5,IF($B45&lt;'Other Inputs'!$E$17,'Other Inputs'!$F$16,IF($B45&lt;'Other Inputs'!$E$18,'Other Inputs'!$F$17,IF($B45&lt;'Other Inputs'!$E$19,'Other Inputs'!$F$18,'Other Inputs'!$F$19))))</f>
        <v>9.5</v>
      </c>
      <c r="H45" s="6" t="e">
        <f t="shared" si="21"/>
        <v>#N/A</v>
      </c>
      <c r="I45" s="3" t="e">
        <f t="shared" si="9"/>
        <v>#N/A</v>
      </c>
      <c r="J45" s="7" t="e">
        <f t="shared" si="22"/>
        <v>#N/A</v>
      </c>
      <c r="K45" s="7" t="e">
        <f t="shared" si="23"/>
        <v>#N/A</v>
      </c>
      <c r="L45" s="8">
        <f t="shared" si="1"/>
        <v>0</v>
      </c>
      <c r="M45" s="4" t="e">
        <f t="shared" si="30"/>
        <v>#N/A</v>
      </c>
      <c r="N45" s="9" t="e">
        <f t="shared" si="31"/>
        <v>#N/A</v>
      </c>
      <c r="O45" s="5">
        <f t="shared" si="11"/>
        <v>0</v>
      </c>
      <c r="P45" s="5">
        <f t="shared" si="12"/>
        <v>0</v>
      </c>
      <c r="Q45" s="41" t="e">
        <f t="shared" si="26"/>
        <v>#N/A</v>
      </c>
      <c r="R45" s="22" t="e">
        <f>IF(B45&gt;$B$2,0,SUM($Q$8:Q45))</f>
        <v>#N/A</v>
      </c>
      <c r="S45" s="22" t="e">
        <f t="shared" si="13"/>
        <v>#N/A</v>
      </c>
      <c r="T45" s="18" t="e">
        <f t="shared" si="14"/>
        <v>#N/A</v>
      </c>
      <c r="U45" s="65"/>
      <c r="V45" s="135" t="e">
        <f>VLOOKUP(YEAR($B45),'Other Inputs'!$J:$K,2,0)</f>
        <v>#N/A</v>
      </c>
      <c r="W45" s="136" t="e">
        <f t="shared" si="15"/>
        <v>#N/A</v>
      </c>
      <c r="X45" s="136" t="e">
        <f t="shared" si="16"/>
        <v>#N/A</v>
      </c>
      <c r="Y45" s="136" t="e">
        <f t="shared" si="17"/>
        <v>#N/A</v>
      </c>
      <c r="AA45" s="135" t="e">
        <f>VLOOKUP(YEAR($B45),'Other Inputs'!$J:$K,2,0)</f>
        <v>#N/A</v>
      </c>
      <c r="AB45" s="136" t="e">
        <f t="shared" si="18"/>
        <v>#N/A</v>
      </c>
      <c r="AC45" s="136" t="e">
        <f t="shared" si="33"/>
        <v>#N/A</v>
      </c>
      <c r="AD45" s="136" t="e">
        <f t="shared" si="34"/>
        <v>#N/A</v>
      </c>
      <c r="AE45" s="145" t="e">
        <f t="shared" si="35"/>
        <v>#N/A</v>
      </c>
      <c r="AF45" s="146" t="e">
        <f t="shared" si="36"/>
        <v>#N/A</v>
      </c>
      <c r="AG45" s="136" t="e">
        <f t="shared" si="27"/>
        <v>#N/A</v>
      </c>
      <c r="AH45" s="146" t="e">
        <f t="shared" si="37"/>
        <v>#N/A</v>
      </c>
      <c r="AJ45" s="72"/>
      <c r="AK45" s="109"/>
    </row>
    <row r="46" spans="1:37" x14ac:dyDescent="0.3">
      <c r="A46" s="143">
        <f t="shared" si="19"/>
        <v>60</v>
      </c>
      <c r="B46" s="143">
        <f t="shared" si="32"/>
        <v>59</v>
      </c>
      <c r="C46" s="27">
        <f t="shared" si="20"/>
        <v>39</v>
      </c>
      <c r="D46" s="28">
        <f t="shared" si="8"/>
        <v>28</v>
      </c>
      <c r="E46" s="29" t="e">
        <f>VLOOKUP($B46,'Other Inputs'!$A:$B,2,0)</f>
        <v>#N/A</v>
      </c>
      <c r="F46" s="38">
        <f>IF($B46&lt;'Other Inputs'!$E$5,10,IF($B46&lt;'Other Inputs'!$E$6,'Other Inputs'!$F$5,IF($B46&lt;'Other Inputs'!$E$7,'Other Inputs'!$F$6,IF($B46&lt;'Other Inputs'!$E$8,'Other Inputs'!$F$7,IF($B46&lt;'Other Inputs'!$E$9,'Other Inputs'!$F$8,IF($B46&lt;'Other Inputs'!$E$10,'Other Inputs'!$F$9,IF($B46&lt;'Other Inputs'!$E$11,'Other Inputs'!$F$10,IF($B46&lt;'Other Inputs'!$E$12,'Other Inputs'!$F$11,IF($B46&lt;'Other Inputs'!$E$13,'Other Inputs'!$F$12,'Other Inputs'!$F$13)))))))))</f>
        <v>10</v>
      </c>
      <c r="G46" s="37">
        <f>IF($B46&lt;'Other Inputs'!$E$16,9.5,IF($B46&lt;'Other Inputs'!$E$17,'Other Inputs'!$F$16,IF($B46&lt;'Other Inputs'!$E$18,'Other Inputs'!$F$17,IF($B46&lt;'Other Inputs'!$E$19,'Other Inputs'!$F$18,'Other Inputs'!$F$19))))</f>
        <v>9.5</v>
      </c>
      <c r="H46" s="6" t="e">
        <f t="shared" si="21"/>
        <v>#N/A</v>
      </c>
      <c r="I46" s="3" t="e">
        <f t="shared" si="9"/>
        <v>#N/A</v>
      </c>
      <c r="J46" s="7" t="e">
        <f t="shared" si="22"/>
        <v>#N/A</v>
      </c>
      <c r="K46" s="7" t="e">
        <f t="shared" si="23"/>
        <v>#N/A</v>
      </c>
      <c r="L46" s="8">
        <f t="shared" si="1"/>
        <v>0</v>
      </c>
      <c r="M46" s="4" t="e">
        <f t="shared" si="30"/>
        <v>#N/A</v>
      </c>
      <c r="N46" s="9" t="e">
        <f t="shared" si="31"/>
        <v>#N/A</v>
      </c>
      <c r="O46" s="5">
        <f t="shared" si="11"/>
        <v>0</v>
      </c>
      <c r="P46" s="5">
        <f t="shared" si="12"/>
        <v>0</v>
      </c>
      <c r="Q46" s="41" t="e">
        <f t="shared" si="26"/>
        <v>#N/A</v>
      </c>
      <c r="R46" s="22" t="e">
        <f>IF(B46&gt;$B$2,0,SUM($Q$8:Q46))</f>
        <v>#N/A</v>
      </c>
      <c r="S46" s="22" t="e">
        <f t="shared" si="13"/>
        <v>#N/A</v>
      </c>
      <c r="T46" s="18" t="e">
        <f t="shared" si="14"/>
        <v>#N/A</v>
      </c>
      <c r="U46" s="65"/>
      <c r="V46" s="135" t="e">
        <f>VLOOKUP(YEAR($B46),'Other Inputs'!$J:$K,2,0)</f>
        <v>#N/A</v>
      </c>
      <c r="W46" s="136" t="e">
        <f t="shared" si="15"/>
        <v>#N/A</v>
      </c>
      <c r="X46" s="136" t="e">
        <f t="shared" si="16"/>
        <v>#N/A</v>
      </c>
      <c r="Y46" s="136" t="e">
        <f t="shared" si="17"/>
        <v>#N/A</v>
      </c>
      <c r="AA46" s="135" t="e">
        <f>VLOOKUP(YEAR($B46),'Other Inputs'!$J:$K,2,0)</f>
        <v>#N/A</v>
      </c>
      <c r="AB46" s="136" t="e">
        <f t="shared" si="18"/>
        <v>#N/A</v>
      </c>
      <c r="AC46" s="136" t="e">
        <f t="shared" si="33"/>
        <v>#N/A</v>
      </c>
      <c r="AD46" s="136" t="e">
        <f t="shared" si="34"/>
        <v>#N/A</v>
      </c>
      <c r="AE46" s="145" t="e">
        <f t="shared" si="35"/>
        <v>#N/A</v>
      </c>
      <c r="AF46" s="146" t="e">
        <f t="shared" si="36"/>
        <v>#N/A</v>
      </c>
      <c r="AG46" s="136" t="e">
        <f t="shared" si="27"/>
        <v>#N/A</v>
      </c>
      <c r="AH46" s="146" t="e">
        <f t="shared" si="37"/>
        <v>#N/A</v>
      </c>
      <c r="AJ46" s="72"/>
      <c r="AK46" s="109"/>
    </row>
    <row r="47" spans="1:37" x14ac:dyDescent="0.3">
      <c r="A47" s="143">
        <f t="shared" si="19"/>
        <v>60</v>
      </c>
      <c r="B47" s="143">
        <f t="shared" si="32"/>
        <v>59</v>
      </c>
      <c r="C47" s="27">
        <f t="shared" si="20"/>
        <v>40</v>
      </c>
      <c r="D47" s="28">
        <f t="shared" si="8"/>
        <v>28</v>
      </c>
      <c r="E47" s="29" t="e">
        <f>VLOOKUP($B47,'Other Inputs'!$A:$B,2,0)</f>
        <v>#N/A</v>
      </c>
      <c r="F47" s="38">
        <f>IF($B47&lt;'Other Inputs'!$E$5,10,IF($B47&lt;'Other Inputs'!$E$6,'Other Inputs'!$F$5,IF($B47&lt;'Other Inputs'!$E$7,'Other Inputs'!$F$6,IF($B47&lt;'Other Inputs'!$E$8,'Other Inputs'!$F$7,IF($B47&lt;'Other Inputs'!$E$9,'Other Inputs'!$F$8,IF($B47&lt;'Other Inputs'!$E$10,'Other Inputs'!$F$9,IF($B47&lt;'Other Inputs'!$E$11,'Other Inputs'!$F$10,IF($B47&lt;'Other Inputs'!$E$12,'Other Inputs'!$F$11,IF($B47&lt;'Other Inputs'!$E$13,'Other Inputs'!$F$12,'Other Inputs'!$F$13)))))))))</f>
        <v>10</v>
      </c>
      <c r="G47" s="37">
        <f>IF($B47&lt;'Other Inputs'!$E$16,9.5,IF($B47&lt;'Other Inputs'!$E$17,'Other Inputs'!$F$16,IF($B47&lt;'Other Inputs'!$E$18,'Other Inputs'!$F$17,IF($B47&lt;'Other Inputs'!$E$19,'Other Inputs'!$F$18,'Other Inputs'!$F$19))))</f>
        <v>9.5</v>
      </c>
      <c r="H47" s="6" t="e">
        <f t="shared" si="21"/>
        <v>#N/A</v>
      </c>
      <c r="I47" s="3" t="e">
        <f t="shared" si="9"/>
        <v>#N/A</v>
      </c>
      <c r="J47" s="7" t="e">
        <f t="shared" si="22"/>
        <v>#N/A</v>
      </c>
      <c r="K47" s="7" t="e">
        <f t="shared" si="23"/>
        <v>#N/A</v>
      </c>
      <c r="L47" s="8">
        <f t="shared" si="1"/>
        <v>0</v>
      </c>
      <c r="M47" s="4" t="e">
        <f t="shared" si="30"/>
        <v>#N/A</v>
      </c>
      <c r="N47" s="9" t="e">
        <f t="shared" si="31"/>
        <v>#N/A</v>
      </c>
      <c r="O47" s="5">
        <f t="shared" si="11"/>
        <v>0</v>
      </c>
      <c r="P47" s="5">
        <f t="shared" si="12"/>
        <v>0</v>
      </c>
      <c r="Q47" s="41" t="e">
        <f t="shared" si="26"/>
        <v>#N/A</v>
      </c>
      <c r="R47" s="22" t="e">
        <f>IF(B47&gt;$B$2,0,SUM($Q$8:Q47))</f>
        <v>#N/A</v>
      </c>
      <c r="S47" s="22" t="e">
        <f t="shared" si="13"/>
        <v>#N/A</v>
      </c>
      <c r="T47" s="18" t="e">
        <f t="shared" si="14"/>
        <v>#N/A</v>
      </c>
      <c r="U47" s="65"/>
      <c r="V47" s="135" t="e">
        <f>VLOOKUP(YEAR($B47),'Other Inputs'!$J:$K,2,0)</f>
        <v>#N/A</v>
      </c>
      <c r="W47" s="136" t="e">
        <f t="shared" si="15"/>
        <v>#N/A</v>
      </c>
      <c r="X47" s="136" t="e">
        <f t="shared" si="16"/>
        <v>#N/A</v>
      </c>
      <c r="Y47" s="136" t="e">
        <f t="shared" si="17"/>
        <v>#N/A</v>
      </c>
      <c r="AA47" s="135" t="e">
        <f>VLOOKUP(YEAR($B47),'Other Inputs'!$J:$K,2,0)</f>
        <v>#N/A</v>
      </c>
      <c r="AB47" s="136" t="e">
        <f t="shared" si="18"/>
        <v>#N/A</v>
      </c>
      <c r="AC47" s="136" t="e">
        <f t="shared" si="33"/>
        <v>#N/A</v>
      </c>
      <c r="AD47" s="136" t="e">
        <f t="shared" si="34"/>
        <v>#N/A</v>
      </c>
      <c r="AE47" s="145" t="e">
        <f t="shared" si="35"/>
        <v>#N/A</v>
      </c>
      <c r="AF47" s="146" t="e">
        <f t="shared" si="36"/>
        <v>#N/A</v>
      </c>
      <c r="AG47" s="136" t="e">
        <f t="shared" si="27"/>
        <v>#N/A</v>
      </c>
      <c r="AH47" s="146" t="e">
        <f t="shared" si="37"/>
        <v>#N/A</v>
      </c>
      <c r="AJ47" s="72"/>
      <c r="AK47" s="109"/>
    </row>
    <row r="48" spans="1:37" x14ac:dyDescent="0.3">
      <c r="A48" s="143">
        <f t="shared" si="19"/>
        <v>60</v>
      </c>
      <c r="B48" s="143">
        <f t="shared" si="32"/>
        <v>59</v>
      </c>
      <c r="C48" s="27">
        <f t="shared" si="20"/>
        <v>41</v>
      </c>
      <c r="D48" s="28">
        <f t="shared" si="8"/>
        <v>28</v>
      </c>
      <c r="E48" s="29" t="e">
        <f>VLOOKUP($B48,'Other Inputs'!$A:$B,2,0)</f>
        <v>#N/A</v>
      </c>
      <c r="F48" s="38">
        <f>IF($B48&lt;'Other Inputs'!$E$5,10,IF($B48&lt;'Other Inputs'!$E$6,'Other Inputs'!$F$5,IF($B48&lt;'Other Inputs'!$E$7,'Other Inputs'!$F$6,IF($B48&lt;'Other Inputs'!$E$8,'Other Inputs'!$F$7,IF($B48&lt;'Other Inputs'!$E$9,'Other Inputs'!$F$8,IF($B48&lt;'Other Inputs'!$E$10,'Other Inputs'!$F$9,IF($B48&lt;'Other Inputs'!$E$11,'Other Inputs'!$F$10,IF($B48&lt;'Other Inputs'!$E$12,'Other Inputs'!$F$11,IF($B48&lt;'Other Inputs'!$E$13,'Other Inputs'!$F$12,'Other Inputs'!$F$13)))))))))</f>
        <v>10</v>
      </c>
      <c r="G48" s="37">
        <f>IF($B48&lt;'Other Inputs'!$E$16,9.5,IF($B48&lt;'Other Inputs'!$E$17,'Other Inputs'!$F$16,IF($B48&lt;'Other Inputs'!$E$18,'Other Inputs'!$F$17,IF($B48&lt;'Other Inputs'!$E$19,'Other Inputs'!$F$18,'Other Inputs'!$F$19))))</f>
        <v>9.5</v>
      </c>
      <c r="H48" s="6" t="e">
        <f t="shared" si="21"/>
        <v>#N/A</v>
      </c>
      <c r="I48" s="3" t="e">
        <f t="shared" si="9"/>
        <v>#N/A</v>
      </c>
      <c r="J48" s="7" t="e">
        <f t="shared" si="22"/>
        <v>#N/A</v>
      </c>
      <c r="K48" s="7" t="e">
        <f t="shared" si="23"/>
        <v>#N/A</v>
      </c>
      <c r="L48" s="8">
        <f t="shared" si="1"/>
        <v>0</v>
      </c>
      <c r="M48" s="4" t="e">
        <f t="shared" si="30"/>
        <v>#N/A</v>
      </c>
      <c r="N48" s="9" t="e">
        <f t="shared" si="31"/>
        <v>#N/A</v>
      </c>
      <c r="O48" s="5">
        <f t="shared" si="11"/>
        <v>0</v>
      </c>
      <c r="P48" s="5">
        <f t="shared" si="12"/>
        <v>0</v>
      </c>
      <c r="Q48" s="41" t="e">
        <f t="shared" si="26"/>
        <v>#N/A</v>
      </c>
      <c r="R48" s="22" t="e">
        <f>IF(B48&gt;$B$2,0,SUM($Q$8:Q48))</f>
        <v>#N/A</v>
      </c>
      <c r="S48" s="22" t="e">
        <f t="shared" si="13"/>
        <v>#N/A</v>
      </c>
      <c r="T48" s="18" t="e">
        <f t="shared" si="14"/>
        <v>#N/A</v>
      </c>
      <c r="U48" s="65"/>
      <c r="V48" s="135" t="e">
        <f>VLOOKUP(YEAR($B48),'Other Inputs'!$J:$K,2,0)</f>
        <v>#N/A</v>
      </c>
      <c r="W48" s="136" t="e">
        <f t="shared" si="15"/>
        <v>#N/A</v>
      </c>
      <c r="X48" s="136" t="e">
        <f t="shared" si="16"/>
        <v>#N/A</v>
      </c>
      <c r="Y48" s="136" t="e">
        <f t="shared" si="17"/>
        <v>#N/A</v>
      </c>
      <c r="AA48" s="135" t="e">
        <f>VLOOKUP(YEAR($B48),'Other Inputs'!$J:$K,2,0)</f>
        <v>#N/A</v>
      </c>
      <c r="AB48" s="136" t="e">
        <f t="shared" si="18"/>
        <v>#N/A</v>
      </c>
      <c r="AC48" s="136" t="e">
        <f t="shared" si="33"/>
        <v>#N/A</v>
      </c>
      <c r="AD48" s="136" t="e">
        <f t="shared" si="34"/>
        <v>#N/A</v>
      </c>
      <c r="AE48" s="145" t="e">
        <f t="shared" si="35"/>
        <v>#N/A</v>
      </c>
      <c r="AF48" s="146" t="e">
        <f t="shared" si="36"/>
        <v>#N/A</v>
      </c>
      <c r="AG48" s="136" t="e">
        <f t="shared" si="27"/>
        <v>#N/A</v>
      </c>
      <c r="AH48" s="146" t="e">
        <f t="shared" si="37"/>
        <v>#N/A</v>
      </c>
      <c r="AJ48" s="72"/>
      <c r="AK48" s="109"/>
    </row>
    <row r="49" spans="1:37" x14ac:dyDescent="0.3">
      <c r="A49" s="143">
        <f t="shared" si="19"/>
        <v>60</v>
      </c>
      <c r="B49" s="143">
        <f t="shared" si="32"/>
        <v>59</v>
      </c>
      <c r="C49" s="27">
        <f t="shared" si="20"/>
        <v>42</v>
      </c>
      <c r="D49" s="28">
        <f t="shared" si="8"/>
        <v>28</v>
      </c>
      <c r="E49" s="29" t="e">
        <f>VLOOKUP($B49,'Other Inputs'!$A:$B,2,0)</f>
        <v>#N/A</v>
      </c>
      <c r="F49" s="38">
        <f>IF($B49&lt;'Other Inputs'!$E$5,10,IF($B49&lt;'Other Inputs'!$E$6,'Other Inputs'!$F$5,IF($B49&lt;'Other Inputs'!$E$7,'Other Inputs'!$F$6,IF($B49&lt;'Other Inputs'!$E$8,'Other Inputs'!$F$7,IF($B49&lt;'Other Inputs'!$E$9,'Other Inputs'!$F$8,IF($B49&lt;'Other Inputs'!$E$10,'Other Inputs'!$F$9,IF($B49&lt;'Other Inputs'!$E$11,'Other Inputs'!$F$10,IF($B49&lt;'Other Inputs'!$E$12,'Other Inputs'!$F$11,IF($B49&lt;'Other Inputs'!$E$13,'Other Inputs'!$F$12,'Other Inputs'!$F$13)))))))))</f>
        <v>10</v>
      </c>
      <c r="G49" s="37">
        <f>IF($B49&lt;'Other Inputs'!$E$16,9.5,IF($B49&lt;'Other Inputs'!$E$17,'Other Inputs'!$F$16,IF($B49&lt;'Other Inputs'!$E$18,'Other Inputs'!$F$17,IF($B49&lt;'Other Inputs'!$E$19,'Other Inputs'!$F$18,'Other Inputs'!$F$19))))</f>
        <v>9.5</v>
      </c>
      <c r="H49" s="6" t="e">
        <f t="shared" si="21"/>
        <v>#N/A</v>
      </c>
      <c r="I49" s="3" t="e">
        <f t="shared" si="9"/>
        <v>#N/A</v>
      </c>
      <c r="J49" s="7" t="e">
        <f t="shared" si="22"/>
        <v>#N/A</v>
      </c>
      <c r="K49" s="7" t="e">
        <f t="shared" si="23"/>
        <v>#N/A</v>
      </c>
      <c r="L49" s="8">
        <f t="shared" si="1"/>
        <v>0</v>
      </c>
      <c r="M49" s="4" t="e">
        <f t="shared" si="30"/>
        <v>#N/A</v>
      </c>
      <c r="N49" s="9" t="e">
        <f t="shared" si="31"/>
        <v>#N/A</v>
      </c>
      <c r="O49" s="5">
        <f t="shared" si="11"/>
        <v>0</v>
      </c>
      <c r="P49" s="5">
        <f t="shared" si="12"/>
        <v>0</v>
      </c>
      <c r="Q49" s="41" t="e">
        <f t="shared" si="26"/>
        <v>#N/A</v>
      </c>
      <c r="R49" s="22" t="e">
        <f>IF(B49&gt;$B$2,0,SUM($Q$8:Q49))</f>
        <v>#N/A</v>
      </c>
      <c r="S49" s="22" t="e">
        <f t="shared" si="13"/>
        <v>#N/A</v>
      </c>
      <c r="T49" s="18" t="e">
        <f t="shared" si="14"/>
        <v>#N/A</v>
      </c>
      <c r="U49" s="65"/>
      <c r="V49" s="135" t="e">
        <f>VLOOKUP(YEAR($B49),'Other Inputs'!$J:$K,2,0)</f>
        <v>#N/A</v>
      </c>
      <c r="W49" s="136" t="e">
        <f t="shared" si="15"/>
        <v>#N/A</v>
      </c>
      <c r="X49" s="136" t="e">
        <f t="shared" si="16"/>
        <v>#N/A</v>
      </c>
      <c r="Y49" s="136" t="e">
        <f t="shared" si="17"/>
        <v>#N/A</v>
      </c>
      <c r="AA49" s="135" t="e">
        <f>VLOOKUP(YEAR($B49),'Other Inputs'!$J:$K,2,0)</f>
        <v>#N/A</v>
      </c>
      <c r="AB49" s="136" t="e">
        <f t="shared" si="18"/>
        <v>#N/A</v>
      </c>
      <c r="AC49" s="136" t="e">
        <f t="shared" si="33"/>
        <v>#N/A</v>
      </c>
      <c r="AD49" s="136" t="e">
        <f t="shared" si="34"/>
        <v>#N/A</v>
      </c>
      <c r="AE49" s="145" t="e">
        <f t="shared" si="35"/>
        <v>#N/A</v>
      </c>
      <c r="AF49" s="146" t="e">
        <f t="shared" si="36"/>
        <v>#N/A</v>
      </c>
      <c r="AG49" s="136" t="e">
        <f t="shared" si="27"/>
        <v>#N/A</v>
      </c>
      <c r="AH49" s="146" t="e">
        <f t="shared" si="37"/>
        <v>#N/A</v>
      </c>
      <c r="AJ49" s="72"/>
      <c r="AK49" s="109"/>
    </row>
    <row r="50" spans="1:37" x14ac:dyDescent="0.3">
      <c r="A50" s="143">
        <f t="shared" si="19"/>
        <v>60</v>
      </c>
      <c r="B50" s="143">
        <f t="shared" si="32"/>
        <v>59</v>
      </c>
      <c r="C50" s="27">
        <f t="shared" si="20"/>
        <v>43</v>
      </c>
      <c r="D50" s="28">
        <f t="shared" si="8"/>
        <v>28</v>
      </c>
      <c r="E50" s="29" t="e">
        <f>VLOOKUP($B50,'Other Inputs'!$A:$B,2,0)</f>
        <v>#N/A</v>
      </c>
      <c r="F50" s="38">
        <f>IF($B50&lt;'Other Inputs'!$E$5,10,IF($B50&lt;'Other Inputs'!$E$6,'Other Inputs'!$F$5,IF($B50&lt;'Other Inputs'!$E$7,'Other Inputs'!$F$6,IF($B50&lt;'Other Inputs'!$E$8,'Other Inputs'!$F$7,IF($B50&lt;'Other Inputs'!$E$9,'Other Inputs'!$F$8,IF($B50&lt;'Other Inputs'!$E$10,'Other Inputs'!$F$9,IF($B50&lt;'Other Inputs'!$E$11,'Other Inputs'!$F$10,IF($B50&lt;'Other Inputs'!$E$12,'Other Inputs'!$F$11,IF($B50&lt;'Other Inputs'!$E$13,'Other Inputs'!$F$12,'Other Inputs'!$F$13)))))))))</f>
        <v>10</v>
      </c>
      <c r="G50" s="37">
        <f>IF($B50&lt;'Other Inputs'!$E$16,9.5,IF($B50&lt;'Other Inputs'!$E$17,'Other Inputs'!$F$16,IF($B50&lt;'Other Inputs'!$E$18,'Other Inputs'!$F$17,IF($B50&lt;'Other Inputs'!$E$19,'Other Inputs'!$F$18,'Other Inputs'!$F$19))))</f>
        <v>9.5</v>
      </c>
      <c r="H50" s="6" t="e">
        <f t="shared" si="21"/>
        <v>#N/A</v>
      </c>
      <c r="I50" s="3" t="e">
        <f t="shared" si="9"/>
        <v>#N/A</v>
      </c>
      <c r="J50" s="7" t="e">
        <f t="shared" si="22"/>
        <v>#N/A</v>
      </c>
      <c r="K50" s="7" t="e">
        <f t="shared" si="23"/>
        <v>#N/A</v>
      </c>
      <c r="L50" s="8">
        <f t="shared" si="1"/>
        <v>0</v>
      </c>
      <c r="M50" s="4" t="e">
        <f t="shared" si="30"/>
        <v>#N/A</v>
      </c>
      <c r="N50" s="9" t="e">
        <f t="shared" si="31"/>
        <v>#N/A</v>
      </c>
      <c r="O50" s="5">
        <f t="shared" si="11"/>
        <v>0</v>
      </c>
      <c r="P50" s="5">
        <f t="shared" si="12"/>
        <v>0</v>
      </c>
      <c r="Q50" s="41" t="e">
        <f t="shared" si="26"/>
        <v>#N/A</v>
      </c>
      <c r="R50" s="22" t="e">
        <f>IF(B50&gt;$B$2,0,SUM($Q$8:Q50))</f>
        <v>#N/A</v>
      </c>
      <c r="S50" s="22" t="e">
        <f t="shared" si="13"/>
        <v>#N/A</v>
      </c>
      <c r="T50" s="18" t="e">
        <f t="shared" si="14"/>
        <v>#N/A</v>
      </c>
      <c r="U50" s="65"/>
      <c r="V50" s="135" t="e">
        <f>VLOOKUP(YEAR($B50),'Other Inputs'!$J:$K,2,0)</f>
        <v>#N/A</v>
      </c>
      <c r="W50" s="136" t="e">
        <f t="shared" si="15"/>
        <v>#N/A</v>
      </c>
      <c r="X50" s="136" t="e">
        <f t="shared" si="16"/>
        <v>#N/A</v>
      </c>
      <c r="Y50" s="136" t="e">
        <f t="shared" si="17"/>
        <v>#N/A</v>
      </c>
      <c r="AA50" s="135" t="e">
        <f>VLOOKUP(YEAR($B50),'Other Inputs'!$J:$K,2,0)</f>
        <v>#N/A</v>
      </c>
      <c r="AB50" s="136" t="e">
        <f t="shared" si="18"/>
        <v>#N/A</v>
      </c>
      <c r="AC50" s="136" t="e">
        <f t="shared" si="33"/>
        <v>#N/A</v>
      </c>
      <c r="AD50" s="136" t="e">
        <f t="shared" si="34"/>
        <v>#N/A</v>
      </c>
      <c r="AE50" s="145" t="e">
        <f t="shared" si="35"/>
        <v>#N/A</v>
      </c>
      <c r="AF50" s="146" t="e">
        <f t="shared" si="36"/>
        <v>#N/A</v>
      </c>
      <c r="AG50" s="136" t="e">
        <f t="shared" si="27"/>
        <v>#N/A</v>
      </c>
      <c r="AH50" s="146" t="e">
        <f t="shared" si="37"/>
        <v>#N/A</v>
      </c>
      <c r="AJ50" s="72"/>
      <c r="AK50" s="109"/>
    </row>
    <row r="51" spans="1:37" s="194" customFormat="1" x14ac:dyDescent="0.3">
      <c r="A51" s="177">
        <f t="shared" si="19"/>
        <v>60</v>
      </c>
      <c r="B51" s="177">
        <f t="shared" si="32"/>
        <v>59</v>
      </c>
      <c r="C51" s="178">
        <f t="shared" si="20"/>
        <v>44</v>
      </c>
      <c r="D51" s="179">
        <f t="shared" si="8"/>
        <v>28</v>
      </c>
      <c r="E51" s="180" t="e">
        <f>VLOOKUP($B51,'Other Inputs'!$A:$B,2,0)</f>
        <v>#N/A</v>
      </c>
      <c r="F51" s="181">
        <f>IF($B51&lt;'Other Inputs'!$E$5,10,IF($B51&lt;'Other Inputs'!$E$6,'Other Inputs'!$F$5,IF($B51&lt;'Other Inputs'!$E$7,'Other Inputs'!$F$6,IF($B51&lt;'Other Inputs'!$E$8,'Other Inputs'!$F$7,IF($B51&lt;'Other Inputs'!$E$9,'Other Inputs'!$F$8,IF($B51&lt;'Other Inputs'!$E$10,'Other Inputs'!$F$9,IF($B51&lt;'Other Inputs'!$E$11,'Other Inputs'!$F$10,IF($B51&lt;'Other Inputs'!$E$12,'Other Inputs'!$F$11,IF($B51&lt;'Other Inputs'!$E$13,'Other Inputs'!$F$12,'Other Inputs'!$F$13)))))))))</f>
        <v>10</v>
      </c>
      <c r="G51" s="182">
        <f>IF($B51&lt;'Other Inputs'!$E$16,9.5,IF($B51&lt;'Other Inputs'!$E$17,'Other Inputs'!$F$16,IF($B51&lt;'Other Inputs'!$E$18,'Other Inputs'!$F$17,IF($B51&lt;'Other Inputs'!$E$19,'Other Inputs'!$F$18,'Other Inputs'!$F$19))))</f>
        <v>9.5</v>
      </c>
      <c r="H51" s="183" t="e">
        <f t="shared" si="21"/>
        <v>#N/A</v>
      </c>
      <c r="I51" s="183" t="e">
        <f t="shared" si="9"/>
        <v>#N/A</v>
      </c>
      <c r="J51" s="184" t="e">
        <f t="shared" si="22"/>
        <v>#N/A</v>
      </c>
      <c r="K51" s="184" t="e">
        <f t="shared" si="23"/>
        <v>#N/A</v>
      </c>
      <c r="L51" s="185">
        <f t="shared" si="1"/>
        <v>0</v>
      </c>
      <c r="M51" s="186" t="e">
        <f t="shared" si="30"/>
        <v>#N/A</v>
      </c>
      <c r="N51" s="187" t="e">
        <f t="shared" si="31"/>
        <v>#N/A</v>
      </c>
      <c r="O51" s="187">
        <f t="shared" si="11"/>
        <v>0</v>
      </c>
      <c r="P51" s="187">
        <f t="shared" si="12"/>
        <v>0</v>
      </c>
      <c r="Q51" s="188" t="e">
        <f t="shared" si="26"/>
        <v>#N/A</v>
      </c>
      <c r="R51" s="189" t="e">
        <f>IF(B51&gt;$B$2,0,SUM($Q$8:Q51))</f>
        <v>#N/A</v>
      </c>
      <c r="S51" s="189" t="e">
        <f t="shared" si="13"/>
        <v>#N/A</v>
      </c>
      <c r="T51" s="190" t="e">
        <f t="shared" si="14"/>
        <v>#N/A</v>
      </c>
      <c r="U51" s="191"/>
      <c r="V51" s="192" t="e">
        <f>VLOOKUP(YEAR($B51),'Other Inputs'!$J:$K,2,0)</f>
        <v>#N/A</v>
      </c>
      <c r="W51" s="193" t="e">
        <f t="shared" si="15"/>
        <v>#N/A</v>
      </c>
      <c r="X51" s="193" t="e">
        <f t="shared" si="16"/>
        <v>#N/A</v>
      </c>
      <c r="Y51" s="193" t="e">
        <f t="shared" si="17"/>
        <v>#N/A</v>
      </c>
      <c r="AA51" s="192" t="e">
        <f>VLOOKUP(YEAR($B51),'Other Inputs'!$J:$K,2,0)</f>
        <v>#N/A</v>
      </c>
      <c r="AB51" s="193" t="e">
        <f t="shared" si="18"/>
        <v>#N/A</v>
      </c>
      <c r="AC51" s="193" t="e">
        <f t="shared" si="33"/>
        <v>#N/A</v>
      </c>
      <c r="AD51" s="193" t="e">
        <f t="shared" si="34"/>
        <v>#N/A</v>
      </c>
      <c r="AE51" s="195" t="e">
        <f t="shared" si="35"/>
        <v>#N/A</v>
      </c>
      <c r="AF51" s="196" t="e">
        <f t="shared" si="36"/>
        <v>#N/A</v>
      </c>
      <c r="AG51" s="193" t="e">
        <f t="shared" si="27"/>
        <v>#N/A</v>
      </c>
      <c r="AH51" s="196" t="e">
        <f t="shared" si="37"/>
        <v>#N/A</v>
      </c>
      <c r="AJ51" s="197"/>
      <c r="AK51" s="198"/>
    </row>
    <row r="52" spans="1:37" x14ac:dyDescent="0.3">
      <c r="A52" s="143">
        <f t="shared" si="19"/>
        <v>60</v>
      </c>
      <c r="B52" s="143">
        <f t="shared" si="32"/>
        <v>59</v>
      </c>
      <c r="C52" s="27">
        <f t="shared" si="20"/>
        <v>45</v>
      </c>
      <c r="D52" s="28">
        <f t="shared" si="8"/>
        <v>28</v>
      </c>
      <c r="E52" s="29" t="e">
        <f>VLOOKUP($B52,'Other Inputs'!$A:$B,2,0)</f>
        <v>#N/A</v>
      </c>
      <c r="F52" s="38">
        <f>IF($B52&lt;'Other Inputs'!$E$5,10,IF($B52&lt;'Other Inputs'!$E$6,'Other Inputs'!$F$5,IF($B52&lt;'Other Inputs'!$E$7,'Other Inputs'!$F$6,IF($B52&lt;'Other Inputs'!$E$8,'Other Inputs'!$F$7,IF($B52&lt;'Other Inputs'!$E$9,'Other Inputs'!$F$8,IF($B52&lt;'Other Inputs'!$E$10,'Other Inputs'!$F$9,IF($B52&lt;'Other Inputs'!$E$11,'Other Inputs'!$F$10,IF($B52&lt;'Other Inputs'!$E$12,'Other Inputs'!$F$11,IF($B52&lt;'Other Inputs'!$E$13,'Other Inputs'!$F$12,'Other Inputs'!$F$13)))))))))</f>
        <v>10</v>
      </c>
      <c r="G52" s="37">
        <f>IF($B52&lt;'Other Inputs'!$E$16,9.5,IF($B52&lt;'Other Inputs'!$E$17,'Other Inputs'!$F$16,IF($B52&lt;'Other Inputs'!$E$18,'Other Inputs'!$F$17,IF($B52&lt;'Other Inputs'!$E$19,'Other Inputs'!$F$18,'Other Inputs'!$F$19))))</f>
        <v>9.5</v>
      </c>
      <c r="H52" s="6" t="e">
        <f t="shared" si="21"/>
        <v>#N/A</v>
      </c>
      <c r="I52" s="3" t="e">
        <f t="shared" si="9"/>
        <v>#N/A</v>
      </c>
      <c r="J52" s="7" t="e">
        <f t="shared" si="22"/>
        <v>#N/A</v>
      </c>
      <c r="K52" s="7" t="e">
        <f t="shared" si="23"/>
        <v>#N/A</v>
      </c>
      <c r="L52" s="8">
        <f t="shared" si="1"/>
        <v>0</v>
      </c>
      <c r="M52" s="4" t="e">
        <f t="shared" si="30"/>
        <v>#N/A</v>
      </c>
      <c r="N52" s="9" t="e">
        <f t="shared" si="31"/>
        <v>#N/A</v>
      </c>
      <c r="O52" s="5">
        <f t="shared" si="11"/>
        <v>0</v>
      </c>
      <c r="P52" s="5">
        <f t="shared" si="12"/>
        <v>0</v>
      </c>
      <c r="Q52" s="41" t="e">
        <f t="shared" si="26"/>
        <v>#N/A</v>
      </c>
      <c r="R52" s="22" t="e">
        <f>IF(B52&gt;$B$2,0,SUM($Q$8:Q52))</f>
        <v>#N/A</v>
      </c>
      <c r="S52" s="22" t="e">
        <f t="shared" si="13"/>
        <v>#N/A</v>
      </c>
      <c r="T52" s="18" t="e">
        <f t="shared" si="14"/>
        <v>#N/A</v>
      </c>
      <c r="U52" s="65"/>
      <c r="V52" s="135" t="e">
        <f>VLOOKUP(YEAR($B52),'Other Inputs'!$J:$K,2,0)</f>
        <v>#N/A</v>
      </c>
      <c r="W52" s="136" t="e">
        <f t="shared" si="15"/>
        <v>#N/A</v>
      </c>
      <c r="X52" s="136" t="e">
        <f t="shared" si="16"/>
        <v>#N/A</v>
      </c>
      <c r="Y52" s="136" t="e">
        <f t="shared" si="17"/>
        <v>#N/A</v>
      </c>
      <c r="AA52" s="135" t="e">
        <f>VLOOKUP(YEAR($B52),'Other Inputs'!$J:$K,2,0)</f>
        <v>#N/A</v>
      </c>
      <c r="AB52" s="136" t="e">
        <f t="shared" si="18"/>
        <v>#N/A</v>
      </c>
      <c r="AC52" s="136" t="e">
        <f t="shared" si="33"/>
        <v>#N/A</v>
      </c>
      <c r="AD52" s="136" t="e">
        <f t="shared" si="34"/>
        <v>#N/A</v>
      </c>
      <c r="AE52" s="145" t="e">
        <f t="shared" si="35"/>
        <v>#N/A</v>
      </c>
      <c r="AF52" s="146" t="e">
        <f t="shared" si="36"/>
        <v>#N/A</v>
      </c>
      <c r="AG52" s="136" t="e">
        <f t="shared" si="27"/>
        <v>#N/A</v>
      </c>
      <c r="AH52" s="146" t="e">
        <f t="shared" si="37"/>
        <v>#N/A</v>
      </c>
      <c r="AJ52" s="72"/>
      <c r="AK52" s="109"/>
    </row>
    <row r="53" spans="1:37" x14ac:dyDescent="0.3">
      <c r="A53" s="143">
        <f t="shared" si="19"/>
        <v>60</v>
      </c>
      <c r="B53" s="143">
        <f t="shared" si="32"/>
        <v>59</v>
      </c>
      <c r="C53" s="27">
        <f t="shared" si="20"/>
        <v>46</v>
      </c>
      <c r="D53" s="28">
        <f t="shared" si="8"/>
        <v>28</v>
      </c>
      <c r="E53" s="29" t="e">
        <f>VLOOKUP($B53,'Other Inputs'!$A:$B,2,0)</f>
        <v>#N/A</v>
      </c>
      <c r="F53" s="38">
        <f>IF($B53&lt;'Other Inputs'!$E$5,10,IF($B53&lt;'Other Inputs'!$E$6,'Other Inputs'!$F$5,IF($B53&lt;'Other Inputs'!$E$7,'Other Inputs'!$F$6,IF($B53&lt;'Other Inputs'!$E$8,'Other Inputs'!$F$7,IF($B53&lt;'Other Inputs'!$E$9,'Other Inputs'!$F$8,IF($B53&lt;'Other Inputs'!$E$10,'Other Inputs'!$F$9,IF($B53&lt;'Other Inputs'!$E$11,'Other Inputs'!$F$10,IF($B53&lt;'Other Inputs'!$E$12,'Other Inputs'!$F$11,IF($B53&lt;'Other Inputs'!$E$13,'Other Inputs'!$F$12,'Other Inputs'!$F$13)))))))))</f>
        <v>10</v>
      </c>
      <c r="G53" s="37">
        <f>IF($B53&lt;'Other Inputs'!$E$16,9.5,IF($B53&lt;'Other Inputs'!$E$17,'Other Inputs'!$F$16,IF($B53&lt;'Other Inputs'!$E$18,'Other Inputs'!$F$17,IF($B53&lt;'Other Inputs'!$E$19,'Other Inputs'!$F$18,'Other Inputs'!$F$19))))</f>
        <v>9.5</v>
      </c>
      <c r="H53" s="6" t="e">
        <f t="shared" si="21"/>
        <v>#N/A</v>
      </c>
      <c r="I53" s="3" t="e">
        <f t="shared" si="9"/>
        <v>#N/A</v>
      </c>
      <c r="J53" s="7" t="e">
        <f t="shared" si="22"/>
        <v>#N/A</v>
      </c>
      <c r="K53" s="7" t="e">
        <f t="shared" si="23"/>
        <v>#N/A</v>
      </c>
      <c r="L53" s="8">
        <f t="shared" si="1"/>
        <v>0</v>
      </c>
      <c r="M53" s="4" t="e">
        <f t="shared" si="30"/>
        <v>#N/A</v>
      </c>
      <c r="N53" s="9" t="e">
        <f t="shared" si="31"/>
        <v>#N/A</v>
      </c>
      <c r="O53" s="5">
        <f t="shared" si="11"/>
        <v>0</v>
      </c>
      <c r="P53" s="5">
        <f t="shared" si="12"/>
        <v>0</v>
      </c>
      <c r="Q53" s="41" t="e">
        <f t="shared" si="26"/>
        <v>#N/A</v>
      </c>
      <c r="R53" s="22" t="e">
        <f>IF(B53&gt;$B$2,0,SUM($Q$8:Q53))</f>
        <v>#N/A</v>
      </c>
      <c r="S53" s="22" t="e">
        <f t="shared" si="13"/>
        <v>#N/A</v>
      </c>
      <c r="T53" s="18" t="e">
        <f t="shared" si="14"/>
        <v>#N/A</v>
      </c>
      <c r="U53" s="65"/>
      <c r="V53" s="135" t="e">
        <f>VLOOKUP(YEAR($B53),'Other Inputs'!$J:$K,2,0)</f>
        <v>#N/A</v>
      </c>
      <c r="W53" s="136" t="e">
        <f t="shared" si="15"/>
        <v>#N/A</v>
      </c>
      <c r="X53" s="136" t="e">
        <f t="shared" si="16"/>
        <v>#N/A</v>
      </c>
      <c r="Y53" s="136" t="e">
        <f t="shared" si="17"/>
        <v>#N/A</v>
      </c>
      <c r="AA53" s="135" t="e">
        <f>VLOOKUP(YEAR($B53),'Other Inputs'!$J:$K,2,0)</f>
        <v>#N/A</v>
      </c>
      <c r="AB53" s="136" t="e">
        <f t="shared" si="18"/>
        <v>#N/A</v>
      </c>
      <c r="AC53" s="136" t="e">
        <f t="shared" si="33"/>
        <v>#N/A</v>
      </c>
      <c r="AD53" s="136" t="e">
        <f t="shared" si="34"/>
        <v>#N/A</v>
      </c>
      <c r="AE53" s="145" t="e">
        <f t="shared" si="35"/>
        <v>#N/A</v>
      </c>
      <c r="AF53" s="146" t="e">
        <f t="shared" si="36"/>
        <v>#N/A</v>
      </c>
      <c r="AG53" s="136" t="e">
        <f t="shared" si="27"/>
        <v>#N/A</v>
      </c>
      <c r="AH53" s="146" t="e">
        <f t="shared" si="37"/>
        <v>#N/A</v>
      </c>
      <c r="AJ53" s="72"/>
      <c r="AK53" s="109"/>
    </row>
    <row r="54" spans="1:37" x14ac:dyDescent="0.3">
      <c r="A54" s="143">
        <f t="shared" si="19"/>
        <v>60</v>
      </c>
      <c r="B54" s="143">
        <f t="shared" si="32"/>
        <v>59</v>
      </c>
      <c r="C54" s="27">
        <f t="shared" si="20"/>
        <v>47</v>
      </c>
      <c r="D54" s="28">
        <f t="shared" si="8"/>
        <v>28</v>
      </c>
      <c r="E54" s="29" t="e">
        <f>VLOOKUP($B54,'Other Inputs'!$A:$B,2,0)</f>
        <v>#N/A</v>
      </c>
      <c r="F54" s="38">
        <f>IF($B54&lt;'Other Inputs'!$E$5,10,IF($B54&lt;'Other Inputs'!$E$6,'Other Inputs'!$F$5,IF($B54&lt;'Other Inputs'!$E$7,'Other Inputs'!$F$6,IF($B54&lt;'Other Inputs'!$E$8,'Other Inputs'!$F$7,IF($B54&lt;'Other Inputs'!$E$9,'Other Inputs'!$F$8,IF($B54&lt;'Other Inputs'!$E$10,'Other Inputs'!$F$9,IF($B54&lt;'Other Inputs'!$E$11,'Other Inputs'!$F$10,IF($B54&lt;'Other Inputs'!$E$12,'Other Inputs'!$F$11,IF($B54&lt;'Other Inputs'!$E$13,'Other Inputs'!$F$12,'Other Inputs'!$F$13)))))))))</f>
        <v>10</v>
      </c>
      <c r="G54" s="37">
        <f>IF($B54&lt;'Other Inputs'!$E$16,9.5,IF($B54&lt;'Other Inputs'!$E$17,'Other Inputs'!$F$16,IF($B54&lt;'Other Inputs'!$E$18,'Other Inputs'!$F$17,IF($B54&lt;'Other Inputs'!$E$19,'Other Inputs'!$F$18,'Other Inputs'!$F$19))))</f>
        <v>9.5</v>
      </c>
      <c r="H54" s="6" t="e">
        <f t="shared" si="21"/>
        <v>#N/A</v>
      </c>
      <c r="I54" s="3" t="e">
        <f t="shared" si="9"/>
        <v>#N/A</v>
      </c>
      <c r="J54" s="7" t="e">
        <f t="shared" si="22"/>
        <v>#N/A</v>
      </c>
      <c r="K54" s="7" t="e">
        <f t="shared" si="23"/>
        <v>#N/A</v>
      </c>
      <c r="L54" s="8">
        <f t="shared" si="1"/>
        <v>0</v>
      </c>
      <c r="M54" s="4" t="e">
        <f t="shared" si="30"/>
        <v>#N/A</v>
      </c>
      <c r="N54" s="9" t="e">
        <f t="shared" si="31"/>
        <v>#N/A</v>
      </c>
      <c r="O54" s="5">
        <f t="shared" si="11"/>
        <v>0</v>
      </c>
      <c r="P54" s="5">
        <f t="shared" si="12"/>
        <v>0</v>
      </c>
      <c r="Q54" s="41" t="e">
        <f t="shared" si="26"/>
        <v>#N/A</v>
      </c>
      <c r="R54" s="22" t="e">
        <f>IF(B54&gt;$B$2,0,SUM($Q$8:Q54))</f>
        <v>#N/A</v>
      </c>
      <c r="S54" s="22" t="e">
        <f t="shared" si="13"/>
        <v>#N/A</v>
      </c>
      <c r="T54" s="18" t="e">
        <f t="shared" si="14"/>
        <v>#N/A</v>
      </c>
      <c r="U54" s="65"/>
      <c r="V54" s="135" t="e">
        <f>VLOOKUP(YEAR($B54),'Other Inputs'!$J:$K,2,0)</f>
        <v>#N/A</v>
      </c>
      <c r="W54" s="136" t="e">
        <f t="shared" si="15"/>
        <v>#N/A</v>
      </c>
      <c r="X54" s="136" t="e">
        <f t="shared" si="16"/>
        <v>#N/A</v>
      </c>
      <c r="Y54" s="136" t="e">
        <f t="shared" si="17"/>
        <v>#N/A</v>
      </c>
      <c r="AA54" s="135" t="e">
        <f>VLOOKUP(YEAR($B54),'Other Inputs'!$J:$K,2,0)</f>
        <v>#N/A</v>
      </c>
      <c r="AB54" s="136" t="e">
        <f t="shared" si="18"/>
        <v>#N/A</v>
      </c>
      <c r="AC54" s="136" t="e">
        <f t="shared" si="33"/>
        <v>#N/A</v>
      </c>
      <c r="AD54" s="136" t="e">
        <f t="shared" si="34"/>
        <v>#N/A</v>
      </c>
      <c r="AE54" s="145" t="e">
        <f t="shared" si="35"/>
        <v>#N/A</v>
      </c>
      <c r="AF54" s="146" t="e">
        <f t="shared" si="36"/>
        <v>#N/A</v>
      </c>
      <c r="AG54" s="136" t="e">
        <f t="shared" si="27"/>
        <v>#N/A</v>
      </c>
      <c r="AH54" s="146" t="e">
        <f t="shared" si="37"/>
        <v>#N/A</v>
      </c>
      <c r="AJ54" s="72"/>
      <c r="AK54" s="109"/>
    </row>
    <row r="55" spans="1:37" x14ac:dyDescent="0.3">
      <c r="A55" s="143">
        <f t="shared" si="19"/>
        <v>60</v>
      </c>
      <c r="B55" s="143">
        <f t="shared" si="32"/>
        <v>59</v>
      </c>
      <c r="C55" s="27">
        <f t="shared" si="20"/>
        <v>48</v>
      </c>
      <c r="D55" s="28">
        <f t="shared" si="8"/>
        <v>28</v>
      </c>
      <c r="E55" s="29" t="e">
        <f>VLOOKUP($B55,'Other Inputs'!$A:$B,2,0)</f>
        <v>#N/A</v>
      </c>
      <c r="F55" s="38">
        <f>IF($B55&lt;'Other Inputs'!$E$5,10,IF($B55&lt;'Other Inputs'!$E$6,'Other Inputs'!$F$5,IF($B55&lt;'Other Inputs'!$E$7,'Other Inputs'!$F$6,IF($B55&lt;'Other Inputs'!$E$8,'Other Inputs'!$F$7,IF($B55&lt;'Other Inputs'!$E$9,'Other Inputs'!$F$8,IF($B55&lt;'Other Inputs'!$E$10,'Other Inputs'!$F$9,IF($B55&lt;'Other Inputs'!$E$11,'Other Inputs'!$F$10,IF($B55&lt;'Other Inputs'!$E$12,'Other Inputs'!$F$11,IF($B55&lt;'Other Inputs'!$E$13,'Other Inputs'!$F$12,'Other Inputs'!$F$13)))))))))</f>
        <v>10</v>
      </c>
      <c r="G55" s="37">
        <f>IF($B55&lt;'Other Inputs'!$E$16,9.5,IF($B55&lt;'Other Inputs'!$E$17,'Other Inputs'!$F$16,IF($B55&lt;'Other Inputs'!$E$18,'Other Inputs'!$F$17,IF($B55&lt;'Other Inputs'!$E$19,'Other Inputs'!$F$18,'Other Inputs'!$F$19))))</f>
        <v>9.5</v>
      </c>
      <c r="H55" s="6" t="e">
        <f t="shared" si="21"/>
        <v>#N/A</v>
      </c>
      <c r="I55" s="3" t="e">
        <f t="shared" si="9"/>
        <v>#N/A</v>
      </c>
      <c r="J55" s="7" t="e">
        <f t="shared" si="22"/>
        <v>#N/A</v>
      </c>
      <c r="K55" s="7" t="e">
        <f t="shared" si="23"/>
        <v>#N/A</v>
      </c>
      <c r="L55" s="8">
        <f t="shared" si="1"/>
        <v>0</v>
      </c>
      <c r="M55" s="4" t="e">
        <f t="shared" si="30"/>
        <v>#N/A</v>
      </c>
      <c r="N55" s="9" t="e">
        <f t="shared" si="31"/>
        <v>#N/A</v>
      </c>
      <c r="O55" s="5">
        <f t="shared" si="11"/>
        <v>0</v>
      </c>
      <c r="P55" s="5">
        <f t="shared" si="12"/>
        <v>0</v>
      </c>
      <c r="Q55" s="41" t="e">
        <f t="shared" si="26"/>
        <v>#N/A</v>
      </c>
      <c r="R55" s="22" t="e">
        <f>IF(B55&gt;$B$2,0,SUM($Q$8:Q55))</f>
        <v>#N/A</v>
      </c>
      <c r="S55" s="22" t="e">
        <f t="shared" si="13"/>
        <v>#N/A</v>
      </c>
      <c r="T55" s="18" t="e">
        <f t="shared" si="14"/>
        <v>#N/A</v>
      </c>
      <c r="U55" s="65"/>
      <c r="V55" s="135" t="e">
        <f>VLOOKUP(YEAR($B55),'Other Inputs'!$J:$K,2,0)</f>
        <v>#N/A</v>
      </c>
      <c r="W55" s="136" t="e">
        <f t="shared" si="15"/>
        <v>#N/A</v>
      </c>
      <c r="X55" s="136" t="e">
        <f t="shared" si="16"/>
        <v>#N/A</v>
      </c>
      <c r="Y55" s="136" t="e">
        <f t="shared" si="17"/>
        <v>#N/A</v>
      </c>
      <c r="AA55" s="135" t="e">
        <f>VLOOKUP(YEAR($B55),'Other Inputs'!$J:$K,2,0)</f>
        <v>#N/A</v>
      </c>
      <c r="AB55" s="136" t="e">
        <f t="shared" si="18"/>
        <v>#N/A</v>
      </c>
      <c r="AC55" s="136" t="e">
        <f t="shared" si="33"/>
        <v>#N/A</v>
      </c>
      <c r="AD55" s="136" t="e">
        <f t="shared" si="34"/>
        <v>#N/A</v>
      </c>
      <c r="AE55" s="145" t="e">
        <f t="shared" si="35"/>
        <v>#N/A</v>
      </c>
      <c r="AF55" s="146" t="e">
        <f t="shared" si="36"/>
        <v>#N/A</v>
      </c>
      <c r="AG55" s="136" t="e">
        <f t="shared" si="27"/>
        <v>#N/A</v>
      </c>
      <c r="AH55" s="146" t="e">
        <f t="shared" si="37"/>
        <v>#N/A</v>
      </c>
      <c r="AJ55" s="72"/>
      <c r="AK55" s="109"/>
    </row>
    <row r="56" spans="1:37" x14ac:dyDescent="0.3">
      <c r="A56" s="143">
        <f t="shared" si="19"/>
        <v>60</v>
      </c>
      <c r="B56" s="143">
        <f t="shared" si="32"/>
        <v>59</v>
      </c>
      <c r="C56" s="27">
        <f t="shared" si="20"/>
        <v>49</v>
      </c>
      <c r="D56" s="28">
        <f t="shared" si="8"/>
        <v>28</v>
      </c>
      <c r="E56" s="29" t="e">
        <f>VLOOKUP($B56,'Other Inputs'!$A:$B,2,0)</f>
        <v>#N/A</v>
      </c>
      <c r="F56" s="38">
        <f>IF($B56&lt;'Other Inputs'!$E$5,10,IF($B56&lt;'Other Inputs'!$E$6,'Other Inputs'!$F$5,IF($B56&lt;'Other Inputs'!$E$7,'Other Inputs'!$F$6,IF($B56&lt;'Other Inputs'!$E$8,'Other Inputs'!$F$7,IF($B56&lt;'Other Inputs'!$E$9,'Other Inputs'!$F$8,IF($B56&lt;'Other Inputs'!$E$10,'Other Inputs'!$F$9,IF($B56&lt;'Other Inputs'!$E$11,'Other Inputs'!$F$10,IF($B56&lt;'Other Inputs'!$E$12,'Other Inputs'!$F$11,IF($B56&lt;'Other Inputs'!$E$13,'Other Inputs'!$F$12,'Other Inputs'!$F$13)))))))))</f>
        <v>10</v>
      </c>
      <c r="G56" s="37">
        <f>IF($B56&lt;'Other Inputs'!$E$16,9.5,IF($B56&lt;'Other Inputs'!$E$17,'Other Inputs'!$F$16,IF($B56&lt;'Other Inputs'!$E$18,'Other Inputs'!$F$17,IF($B56&lt;'Other Inputs'!$E$19,'Other Inputs'!$F$18,'Other Inputs'!$F$19))))</f>
        <v>9.5</v>
      </c>
      <c r="H56" s="6" t="e">
        <f t="shared" si="21"/>
        <v>#N/A</v>
      </c>
      <c r="I56" s="3" t="e">
        <f t="shared" si="9"/>
        <v>#N/A</v>
      </c>
      <c r="J56" s="7" t="e">
        <f t="shared" si="22"/>
        <v>#N/A</v>
      </c>
      <c r="K56" s="7" t="e">
        <f t="shared" si="23"/>
        <v>#N/A</v>
      </c>
      <c r="L56" s="8">
        <f t="shared" si="1"/>
        <v>0</v>
      </c>
      <c r="M56" s="4" t="e">
        <f t="shared" si="30"/>
        <v>#N/A</v>
      </c>
      <c r="N56" s="9" t="e">
        <f t="shared" si="31"/>
        <v>#N/A</v>
      </c>
      <c r="O56" s="5">
        <f t="shared" si="11"/>
        <v>0</v>
      </c>
      <c r="P56" s="5">
        <f t="shared" si="12"/>
        <v>0</v>
      </c>
      <c r="Q56" s="41" t="e">
        <f t="shared" si="26"/>
        <v>#N/A</v>
      </c>
      <c r="R56" s="22" t="e">
        <f>IF(B56&gt;$B$2,0,SUM($Q$8:Q56))</f>
        <v>#N/A</v>
      </c>
      <c r="S56" s="22" t="e">
        <f t="shared" si="13"/>
        <v>#N/A</v>
      </c>
      <c r="T56" s="18" t="e">
        <f t="shared" si="14"/>
        <v>#N/A</v>
      </c>
      <c r="U56" s="65"/>
      <c r="V56" s="135" t="e">
        <f>VLOOKUP(YEAR($B56),'Other Inputs'!$J:$K,2,0)</f>
        <v>#N/A</v>
      </c>
      <c r="W56" s="136" t="e">
        <f t="shared" si="15"/>
        <v>#N/A</v>
      </c>
      <c r="X56" s="136" t="e">
        <f t="shared" si="16"/>
        <v>#N/A</v>
      </c>
      <c r="Y56" s="136" t="e">
        <f t="shared" si="17"/>
        <v>#N/A</v>
      </c>
      <c r="AA56" s="135" t="e">
        <f>VLOOKUP(YEAR($B56),'Other Inputs'!$J:$K,2,0)</f>
        <v>#N/A</v>
      </c>
      <c r="AB56" s="136" t="e">
        <f t="shared" si="18"/>
        <v>#N/A</v>
      </c>
      <c r="AC56" s="136" t="e">
        <f t="shared" si="33"/>
        <v>#N/A</v>
      </c>
      <c r="AD56" s="136" t="e">
        <f t="shared" si="34"/>
        <v>#N/A</v>
      </c>
      <c r="AE56" s="145" t="e">
        <f t="shared" si="35"/>
        <v>#N/A</v>
      </c>
      <c r="AF56" s="146" t="e">
        <f t="shared" si="36"/>
        <v>#N/A</v>
      </c>
      <c r="AG56" s="136" t="e">
        <f t="shared" si="27"/>
        <v>#N/A</v>
      </c>
      <c r="AH56" s="146" t="e">
        <f t="shared" si="37"/>
        <v>#N/A</v>
      </c>
      <c r="AJ56" s="72"/>
      <c r="AK56" s="109"/>
    </row>
    <row r="57" spans="1:37" x14ac:dyDescent="0.3">
      <c r="A57" s="143">
        <f t="shared" si="19"/>
        <v>60</v>
      </c>
      <c r="B57" s="143">
        <f t="shared" si="32"/>
        <v>59</v>
      </c>
      <c r="C57" s="27">
        <f t="shared" si="20"/>
        <v>50</v>
      </c>
      <c r="D57" s="28">
        <f t="shared" si="8"/>
        <v>28</v>
      </c>
      <c r="E57" s="29" t="e">
        <f>VLOOKUP($B57,'Other Inputs'!$A:$B,2,0)</f>
        <v>#N/A</v>
      </c>
      <c r="F57" s="38">
        <f>IF($B57&lt;'Other Inputs'!$E$5,10,IF($B57&lt;'Other Inputs'!$E$6,'Other Inputs'!$F$5,IF($B57&lt;'Other Inputs'!$E$7,'Other Inputs'!$F$6,IF($B57&lt;'Other Inputs'!$E$8,'Other Inputs'!$F$7,IF($B57&lt;'Other Inputs'!$E$9,'Other Inputs'!$F$8,IF($B57&lt;'Other Inputs'!$E$10,'Other Inputs'!$F$9,IF($B57&lt;'Other Inputs'!$E$11,'Other Inputs'!$F$10,IF($B57&lt;'Other Inputs'!$E$12,'Other Inputs'!$F$11,IF($B57&lt;'Other Inputs'!$E$13,'Other Inputs'!$F$12,'Other Inputs'!$F$13)))))))))</f>
        <v>10</v>
      </c>
      <c r="G57" s="37">
        <f>IF($B57&lt;'Other Inputs'!$E$16,9.5,IF($B57&lt;'Other Inputs'!$E$17,'Other Inputs'!$F$16,IF($B57&lt;'Other Inputs'!$E$18,'Other Inputs'!$F$17,IF($B57&lt;'Other Inputs'!$E$19,'Other Inputs'!$F$18,'Other Inputs'!$F$19))))</f>
        <v>9.5</v>
      </c>
      <c r="H57" s="6" t="e">
        <f t="shared" si="21"/>
        <v>#N/A</v>
      </c>
      <c r="I57" s="3" t="e">
        <f t="shared" si="9"/>
        <v>#N/A</v>
      </c>
      <c r="J57" s="7" t="e">
        <f t="shared" si="22"/>
        <v>#N/A</v>
      </c>
      <c r="K57" s="7" t="e">
        <f t="shared" si="23"/>
        <v>#N/A</v>
      </c>
      <c r="L57" s="8">
        <f t="shared" si="1"/>
        <v>0</v>
      </c>
      <c r="M57" s="4" t="e">
        <f t="shared" si="30"/>
        <v>#N/A</v>
      </c>
      <c r="N57" s="9" t="e">
        <f t="shared" si="31"/>
        <v>#N/A</v>
      </c>
      <c r="O57" s="5">
        <f t="shared" si="11"/>
        <v>0</v>
      </c>
      <c r="P57" s="5">
        <f t="shared" si="12"/>
        <v>0</v>
      </c>
      <c r="Q57" s="41" t="e">
        <f t="shared" si="26"/>
        <v>#N/A</v>
      </c>
      <c r="R57" s="22" t="e">
        <f>IF(B57&gt;$B$2,0,SUM($Q$8:Q57))</f>
        <v>#N/A</v>
      </c>
      <c r="S57" s="22" t="e">
        <f t="shared" si="13"/>
        <v>#N/A</v>
      </c>
      <c r="T57" s="18" t="e">
        <f t="shared" si="14"/>
        <v>#N/A</v>
      </c>
      <c r="U57" s="65"/>
      <c r="V57" s="135" t="e">
        <f>VLOOKUP(YEAR($B57),'Other Inputs'!$J:$K,2,0)</f>
        <v>#N/A</v>
      </c>
      <c r="W57" s="136" t="e">
        <f t="shared" si="15"/>
        <v>#N/A</v>
      </c>
      <c r="X57" s="136" t="e">
        <f t="shared" si="16"/>
        <v>#N/A</v>
      </c>
      <c r="Y57" s="136" t="e">
        <f t="shared" si="17"/>
        <v>#N/A</v>
      </c>
      <c r="AA57" s="135" t="e">
        <f>VLOOKUP(YEAR($B57),'Other Inputs'!$J:$K,2,0)</f>
        <v>#N/A</v>
      </c>
      <c r="AB57" s="136" t="e">
        <f t="shared" si="18"/>
        <v>#N/A</v>
      </c>
      <c r="AC57" s="136" t="e">
        <f t="shared" si="33"/>
        <v>#N/A</v>
      </c>
      <c r="AD57" s="136" t="e">
        <f t="shared" si="34"/>
        <v>#N/A</v>
      </c>
      <c r="AE57" s="145" t="e">
        <f t="shared" si="35"/>
        <v>#N/A</v>
      </c>
      <c r="AF57" s="146" t="e">
        <f t="shared" si="36"/>
        <v>#N/A</v>
      </c>
      <c r="AG57" s="136" t="e">
        <f t="shared" si="27"/>
        <v>#N/A</v>
      </c>
      <c r="AH57" s="146" t="e">
        <f t="shared" si="37"/>
        <v>#N/A</v>
      </c>
      <c r="AJ57" s="72"/>
      <c r="AK57" s="109"/>
    </row>
    <row r="58" spans="1:37" x14ac:dyDescent="0.3">
      <c r="A58" s="143">
        <f t="shared" si="19"/>
        <v>60</v>
      </c>
      <c r="B58" s="143">
        <f t="shared" si="32"/>
        <v>59</v>
      </c>
      <c r="C58" s="27">
        <f t="shared" si="20"/>
        <v>51</v>
      </c>
      <c r="D58" s="28">
        <f t="shared" si="8"/>
        <v>28</v>
      </c>
      <c r="E58" s="29" t="e">
        <f>VLOOKUP($B58,'Other Inputs'!$A:$B,2,0)</f>
        <v>#N/A</v>
      </c>
      <c r="F58" s="38">
        <f>IF($B58&lt;'Other Inputs'!$E$5,10,IF($B58&lt;'Other Inputs'!$E$6,'Other Inputs'!$F$5,IF($B58&lt;'Other Inputs'!$E$7,'Other Inputs'!$F$6,IF($B58&lt;'Other Inputs'!$E$8,'Other Inputs'!$F$7,IF($B58&lt;'Other Inputs'!$E$9,'Other Inputs'!$F$8,IF($B58&lt;'Other Inputs'!$E$10,'Other Inputs'!$F$9,IF($B58&lt;'Other Inputs'!$E$11,'Other Inputs'!$F$10,IF($B58&lt;'Other Inputs'!$E$12,'Other Inputs'!$F$11,IF($B58&lt;'Other Inputs'!$E$13,'Other Inputs'!$F$12,'Other Inputs'!$F$13)))))))))</f>
        <v>10</v>
      </c>
      <c r="G58" s="37">
        <f>IF($B58&lt;'Other Inputs'!$E$16,9.5,IF($B58&lt;'Other Inputs'!$E$17,'Other Inputs'!$F$16,IF($B58&lt;'Other Inputs'!$E$18,'Other Inputs'!$F$17,IF($B58&lt;'Other Inputs'!$E$19,'Other Inputs'!$F$18,'Other Inputs'!$F$19))))</f>
        <v>9.5</v>
      </c>
      <c r="H58" s="6" t="e">
        <f t="shared" si="21"/>
        <v>#N/A</v>
      </c>
      <c r="I58" s="3" t="e">
        <f t="shared" si="9"/>
        <v>#N/A</v>
      </c>
      <c r="J58" s="7" t="e">
        <f t="shared" si="22"/>
        <v>#N/A</v>
      </c>
      <c r="K58" s="7" t="e">
        <f t="shared" si="23"/>
        <v>#N/A</v>
      </c>
      <c r="L58" s="8">
        <f t="shared" si="1"/>
        <v>0</v>
      </c>
      <c r="M58" s="4" t="e">
        <f t="shared" si="30"/>
        <v>#N/A</v>
      </c>
      <c r="N58" s="9" t="e">
        <f t="shared" si="31"/>
        <v>#N/A</v>
      </c>
      <c r="O58" s="5">
        <f t="shared" si="11"/>
        <v>0</v>
      </c>
      <c r="P58" s="5">
        <f t="shared" si="12"/>
        <v>0</v>
      </c>
      <c r="Q58" s="41" t="e">
        <f t="shared" si="26"/>
        <v>#N/A</v>
      </c>
      <c r="R58" s="22" t="e">
        <f>IF(B58&gt;$B$2,0,SUM($Q$8:Q58))</f>
        <v>#N/A</v>
      </c>
      <c r="S58" s="22" t="e">
        <f t="shared" si="13"/>
        <v>#N/A</v>
      </c>
      <c r="T58" s="18" t="e">
        <f t="shared" si="14"/>
        <v>#N/A</v>
      </c>
      <c r="U58" s="65"/>
      <c r="V58" s="135" t="e">
        <f>VLOOKUP(YEAR($B58),'Other Inputs'!$J:$K,2,0)</f>
        <v>#N/A</v>
      </c>
      <c r="W58" s="136" t="e">
        <f t="shared" si="15"/>
        <v>#N/A</v>
      </c>
      <c r="X58" s="136" t="e">
        <f t="shared" si="16"/>
        <v>#N/A</v>
      </c>
      <c r="Y58" s="136" t="e">
        <f t="shared" si="17"/>
        <v>#N/A</v>
      </c>
      <c r="AA58" s="135" t="e">
        <f>VLOOKUP(YEAR($B58),'Other Inputs'!$J:$K,2,0)</f>
        <v>#N/A</v>
      </c>
      <c r="AB58" s="136" t="e">
        <f t="shared" si="18"/>
        <v>#N/A</v>
      </c>
      <c r="AC58" s="136" t="e">
        <f t="shared" si="33"/>
        <v>#N/A</v>
      </c>
      <c r="AD58" s="136" t="e">
        <f t="shared" si="34"/>
        <v>#N/A</v>
      </c>
      <c r="AE58" s="145" t="e">
        <f t="shared" si="35"/>
        <v>#N/A</v>
      </c>
      <c r="AF58" s="146" t="e">
        <f t="shared" si="36"/>
        <v>#N/A</v>
      </c>
      <c r="AG58" s="136" t="e">
        <f t="shared" si="27"/>
        <v>#N/A</v>
      </c>
      <c r="AH58" s="146" t="e">
        <f t="shared" si="37"/>
        <v>#N/A</v>
      </c>
      <c r="AJ58" s="72"/>
      <c r="AK58" s="109"/>
    </row>
    <row r="59" spans="1:37" x14ac:dyDescent="0.3">
      <c r="A59" s="143">
        <f t="shared" si="19"/>
        <v>60</v>
      </c>
      <c r="B59" s="143">
        <f t="shared" si="32"/>
        <v>59</v>
      </c>
      <c r="C59" s="27">
        <f t="shared" si="20"/>
        <v>52</v>
      </c>
      <c r="D59" s="28">
        <f t="shared" si="8"/>
        <v>28</v>
      </c>
      <c r="E59" s="29" t="e">
        <f>VLOOKUP($B59,'Other Inputs'!$A:$B,2,0)</f>
        <v>#N/A</v>
      </c>
      <c r="F59" s="38">
        <f>IF($B59&lt;'Other Inputs'!$E$5,10,IF($B59&lt;'Other Inputs'!$E$6,'Other Inputs'!$F$5,IF($B59&lt;'Other Inputs'!$E$7,'Other Inputs'!$F$6,IF($B59&lt;'Other Inputs'!$E$8,'Other Inputs'!$F$7,IF($B59&lt;'Other Inputs'!$E$9,'Other Inputs'!$F$8,IF($B59&lt;'Other Inputs'!$E$10,'Other Inputs'!$F$9,IF($B59&lt;'Other Inputs'!$E$11,'Other Inputs'!$F$10,IF($B59&lt;'Other Inputs'!$E$12,'Other Inputs'!$F$11,IF($B59&lt;'Other Inputs'!$E$13,'Other Inputs'!$F$12,'Other Inputs'!$F$13)))))))))</f>
        <v>10</v>
      </c>
      <c r="G59" s="37">
        <f>IF($B59&lt;'Other Inputs'!$E$16,9.5,IF($B59&lt;'Other Inputs'!$E$17,'Other Inputs'!$F$16,IF($B59&lt;'Other Inputs'!$E$18,'Other Inputs'!$F$17,IF($B59&lt;'Other Inputs'!$E$19,'Other Inputs'!$F$18,'Other Inputs'!$F$19))))</f>
        <v>9.5</v>
      </c>
      <c r="H59" s="6" t="e">
        <f t="shared" si="21"/>
        <v>#N/A</v>
      </c>
      <c r="I59" s="3" t="e">
        <f t="shared" si="9"/>
        <v>#N/A</v>
      </c>
      <c r="J59" s="7" t="e">
        <f t="shared" si="22"/>
        <v>#N/A</v>
      </c>
      <c r="K59" s="7" t="e">
        <f t="shared" si="23"/>
        <v>#N/A</v>
      </c>
      <c r="L59" s="8">
        <f t="shared" si="1"/>
        <v>0</v>
      </c>
      <c r="M59" s="4" t="e">
        <f t="shared" si="30"/>
        <v>#N/A</v>
      </c>
      <c r="N59" s="9" t="e">
        <f t="shared" si="31"/>
        <v>#N/A</v>
      </c>
      <c r="O59" s="5">
        <f t="shared" si="11"/>
        <v>0</v>
      </c>
      <c r="P59" s="5">
        <f t="shared" si="12"/>
        <v>0</v>
      </c>
      <c r="Q59" s="41" t="e">
        <f t="shared" si="26"/>
        <v>#N/A</v>
      </c>
      <c r="R59" s="22" t="e">
        <f>IF(B59&gt;$B$2,0,SUM($Q$8:Q59))</f>
        <v>#N/A</v>
      </c>
      <c r="S59" s="22" t="e">
        <f t="shared" si="13"/>
        <v>#N/A</v>
      </c>
      <c r="T59" s="18" t="e">
        <f t="shared" si="14"/>
        <v>#N/A</v>
      </c>
      <c r="U59" s="65"/>
      <c r="V59" s="135" t="e">
        <f>VLOOKUP(YEAR($B59),'Other Inputs'!$J:$K,2,0)</f>
        <v>#N/A</v>
      </c>
      <c r="W59" s="136" t="e">
        <f t="shared" si="15"/>
        <v>#N/A</v>
      </c>
      <c r="X59" s="136" t="e">
        <f t="shared" si="16"/>
        <v>#N/A</v>
      </c>
      <c r="Y59" s="136" t="e">
        <f t="shared" si="17"/>
        <v>#N/A</v>
      </c>
      <c r="AA59" s="135" t="e">
        <f>VLOOKUP(YEAR($B59),'Other Inputs'!$J:$K,2,0)</f>
        <v>#N/A</v>
      </c>
      <c r="AB59" s="136" t="e">
        <f t="shared" si="18"/>
        <v>#N/A</v>
      </c>
      <c r="AC59" s="136" t="e">
        <f t="shared" si="33"/>
        <v>#N/A</v>
      </c>
      <c r="AD59" s="136" t="e">
        <f t="shared" si="34"/>
        <v>#N/A</v>
      </c>
      <c r="AE59" s="145" t="e">
        <f t="shared" si="35"/>
        <v>#N/A</v>
      </c>
      <c r="AF59" s="146" t="e">
        <f t="shared" si="36"/>
        <v>#N/A</v>
      </c>
      <c r="AG59" s="136" t="e">
        <f t="shared" si="27"/>
        <v>#N/A</v>
      </c>
      <c r="AH59" s="146" t="e">
        <f t="shared" si="37"/>
        <v>#N/A</v>
      </c>
      <c r="AJ59" s="72"/>
      <c r="AK59" s="109"/>
    </row>
    <row r="60" spans="1:37" x14ac:dyDescent="0.3">
      <c r="A60" s="143">
        <f t="shared" si="19"/>
        <v>60</v>
      </c>
      <c r="B60" s="143">
        <f t="shared" si="32"/>
        <v>59</v>
      </c>
      <c r="C60" s="27">
        <f t="shared" si="20"/>
        <v>53</v>
      </c>
      <c r="D60" s="28">
        <f t="shared" si="8"/>
        <v>28</v>
      </c>
      <c r="E60" s="29" t="e">
        <f>VLOOKUP($B60,'Other Inputs'!$A:$B,2,0)</f>
        <v>#N/A</v>
      </c>
      <c r="F60" s="38">
        <f>IF($B60&lt;'Other Inputs'!$E$5,10,IF($B60&lt;'Other Inputs'!$E$6,'Other Inputs'!$F$5,IF($B60&lt;'Other Inputs'!$E$7,'Other Inputs'!$F$6,IF($B60&lt;'Other Inputs'!$E$8,'Other Inputs'!$F$7,IF($B60&lt;'Other Inputs'!$E$9,'Other Inputs'!$F$8,IF($B60&lt;'Other Inputs'!$E$10,'Other Inputs'!$F$9,IF($B60&lt;'Other Inputs'!$E$11,'Other Inputs'!$F$10,IF($B60&lt;'Other Inputs'!$E$12,'Other Inputs'!$F$11,IF($B60&lt;'Other Inputs'!$E$13,'Other Inputs'!$F$12,'Other Inputs'!$F$13)))))))))</f>
        <v>10</v>
      </c>
      <c r="G60" s="37">
        <f>IF($B60&lt;'Other Inputs'!$E$16,9.5,IF($B60&lt;'Other Inputs'!$E$17,'Other Inputs'!$F$16,IF($B60&lt;'Other Inputs'!$E$18,'Other Inputs'!$F$17,IF($B60&lt;'Other Inputs'!$E$19,'Other Inputs'!$F$18,'Other Inputs'!$F$19))))</f>
        <v>9.5</v>
      </c>
      <c r="H60" s="6" t="e">
        <f t="shared" si="21"/>
        <v>#N/A</v>
      </c>
      <c r="I60" s="3" t="e">
        <f t="shared" si="9"/>
        <v>#N/A</v>
      </c>
      <c r="J60" s="7" t="e">
        <f t="shared" si="22"/>
        <v>#N/A</v>
      </c>
      <c r="K60" s="7" t="e">
        <f t="shared" si="23"/>
        <v>#N/A</v>
      </c>
      <c r="L60" s="8">
        <f t="shared" si="1"/>
        <v>0</v>
      </c>
      <c r="M60" s="4" t="e">
        <f t="shared" si="30"/>
        <v>#N/A</v>
      </c>
      <c r="N60" s="9" t="e">
        <f t="shared" si="31"/>
        <v>#N/A</v>
      </c>
      <c r="O60" s="5">
        <f t="shared" si="11"/>
        <v>0</v>
      </c>
      <c r="P60" s="5">
        <f t="shared" si="12"/>
        <v>0</v>
      </c>
      <c r="Q60" s="41" t="e">
        <f t="shared" si="26"/>
        <v>#N/A</v>
      </c>
      <c r="R60" s="22" t="e">
        <f>IF(B60&gt;$B$2,0,SUM($Q$8:Q60))</f>
        <v>#N/A</v>
      </c>
      <c r="S60" s="22" t="e">
        <f t="shared" si="13"/>
        <v>#N/A</v>
      </c>
      <c r="T60" s="18" t="e">
        <f t="shared" si="14"/>
        <v>#N/A</v>
      </c>
      <c r="U60" s="65"/>
      <c r="V60" s="135" t="e">
        <f>VLOOKUP(YEAR($B60),'Other Inputs'!$J:$K,2,0)</f>
        <v>#N/A</v>
      </c>
      <c r="W60" s="136" t="e">
        <f t="shared" si="15"/>
        <v>#N/A</v>
      </c>
      <c r="X60" s="136" t="e">
        <f t="shared" si="16"/>
        <v>#N/A</v>
      </c>
      <c r="Y60" s="136" t="e">
        <f t="shared" si="17"/>
        <v>#N/A</v>
      </c>
      <c r="AA60" s="135" t="e">
        <f>VLOOKUP(YEAR($B60),'Other Inputs'!$J:$K,2,0)</f>
        <v>#N/A</v>
      </c>
      <c r="AB60" s="136" t="e">
        <f t="shared" si="18"/>
        <v>#N/A</v>
      </c>
      <c r="AC60" s="136" t="e">
        <f t="shared" si="33"/>
        <v>#N/A</v>
      </c>
      <c r="AD60" s="136" t="e">
        <f t="shared" si="34"/>
        <v>#N/A</v>
      </c>
      <c r="AE60" s="145" t="e">
        <f t="shared" si="35"/>
        <v>#N/A</v>
      </c>
      <c r="AF60" s="146" t="e">
        <f t="shared" si="36"/>
        <v>#N/A</v>
      </c>
      <c r="AG60" s="136" t="e">
        <f t="shared" si="27"/>
        <v>#N/A</v>
      </c>
      <c r="AH60" s="146" t="e">
        <f t="shared" si="37"/>
        <v>#N/A</v>
      </c>
      <c r="AJ60" s="72"/>
      <c r="AK60" s="109"/>
    </row>
    <row r="61" spans="1:37" x14ac:dyDescent="0.3">
      <c r="A61" s="143">
        <f t="shared" si="19"/>
        <v>60</v>
      </c>
      <c r="B61" s="143">
        <f t="shared" si="32"/>
        <v>59</v>
      </c>
      <c r="C61" s="27">
        <f t="shared" si="20"/>
        <v>54</v>
      </c>
      <c r="D61" s="28">
        <f t="shared" si="8"/>
        <v>28</v>
      </c>
      <c r="E61" s="29" t="e">
        <f>VLOOKUP($B61,'Other Inputs'!$A:$B,2,0)</f>
        <v>#N/A</v>
      </c>
      <c r="F61" s="38">
        <f>IF($B61&lt;'Other Inputs'!$E$5,10,IF($B61&lt;'Other Inputs'!$E$6,'Other Inputs'!$F$5,IF($B61&lt;'Other Inputs'!$E$7,'Other Inputs'!$F$6,IF($B61&lt;'Other Inputs'!$E$8,'Other Inputs'!$F$7,IF($B61&lt;'Other Inputs'!$E$9,'Other Inputs'!$F$8,IF($B61&lt;'Other Inputs'!$E$10,'Other Inputs'!$F$9,IF($B61&lt;'Other Inputs'!$E$11,'Other Inputs'!$F$10,IF($B61&lt;'Other Inputs'!$E$12,'Other Inputs'!$F$11,IF($B61&lt;'Other Inputs'!$E$13,'Other Inputs'!$F$12,'Other Inputs'!$F$13)))))))))</f>
        <v>10</v>
      </c>
      <c r="G61" s="37">
        <f>IF($B61&lt;'Other Inputs'!$E$16,9.5,IF($B61&lt;'Other Inputs'!$E$17,'Other Inputs'!$F$16,IF($B61&lt;'Other Inputs'!$E$18,'Other Inputs'!$F$17,IF($B61&lt;'Other Inputs'!$E$19,'Other Inputs'!$F$18,'Other Inputs'!$F$19))))</f>
        <v>9.5</v>
      </c>
      <c r="H61" s="6" t="e">
        <f t="shared" si="21"/>
        <v>#N/A</v>
      </c>
      <c r="I61" s="3" t="e">
        <f t="shared" si="9"/>
        <v>#N/A</v>
      </c>
      <c r="J61" s="7" t="e">
        <f t="shared" si="22"/>
        <v>#N/A</v>
      </c>
      <c r="K61" s="7" t="e">
        <f t="shared" si="23"/>
        <v>#N/A</v>
      </c>
      <c r="L61" s="8">
        <f t="shared" si="1"/>
        <v>0</v>
      </c>
      <c r="M61" s="4" t="e">
        <f t="shared" si="30"/>
        <v>#N/A</v>
      </c>
      <c r="N61" s="9" t="e">
        <f t="shared" si="31"/>
        <v>#N/A</v>
      </c>
      <c r="O61" s="5">
        <f t="shared" si="11"/>
        <v>0</v>
      </c>
      <c r="P61" s="5">
        <f t="shared" si="12"/>
        <v>0</v>
      </c>
      <c r="Q61" s="41" t="e">
        <f t="shared" si="26"/>
        <v>#N/A</v>
      </c>
      <c r="R61" s="22" t="e">
        <f>IF(B61&gt;$B$2,0,SUM($Q$8:Q61))</f>
        <v>#N/A</v>
      </c>
      <c r="S61" s="22" t="e">
        <f t="shared" si="13"/>
        <v>#N/A</v>
      </c>
      <c r="T61" s="18" t="e">
        <f t="shared" si="14"/>
        <v>#N/A</v>
      </c>
      <c r="U61" s="65"/>
      <c r="V61" s="135" t="e">
        <f>VLOOKUP(YEAR($B61),'Other Inputs'!$J:$K,2,0)</f>
        <v>#N/A</v>
      </c>
      <c r="W61" s="136" t="e">
        <f t="shared" si="15"/>
        <v>#N/A</v>
      </c>
      <c r="X61" s="136" t="e">
        <f t="shared" si="16"/>
        <v>#N/A</v>
      </c>
      <c r="Y61" s="136" t="e">
        <f t="shared" si="17"/>
        <v>#N/A</v>
      </c>
      <c r="AA61" s="135" t="e">
        <f>VLOOKUP(YEAR($B61),'Other Inputs'!$J:$K,2,0)</f>
        <v>#N/A</v>
      </c>
      <c r="AB61" s="136" t="e">
        <f t="shared" si="18"/>
        <v>#N/A</v>
      </c>
      <c r="AC61" s="136" t="e">
        <f t="shared" si="33"/>
        <v>#N/A</v>
      </c>
      <c r="AD61" s="136" t="e">
        <f t="shared" si="34"/>
        <v>#N/A</v>
      </c>
      <c r="AE61" s="145" t="e">
        <f t="shared" si="35"/>
        <v>#N/A</v>
      </c>
      <c r="AF61" s="146" t="e">
        <f t="shared" si="36"/>
        <v>#N/A</v>
      </c>
      <c r="AG61" s="136" t="e">
        <f t="shared" si="27"/>
        <v>#N/A</v>
      </c>
      <c r="AH61" s="146" t="e">
        <f t="shared" si="37"/>
        <v>#N/A</v>
      </c>
      <c r="AJ61" s="72"/>
      <c r="AK61" s="109"/>
    </row>
    <row r="62" spans="1:37" x14ac:dyDescent="0.3">
      <c r="A62" s="143">
        <f t="shared" si="19"/>
        <v>60</v>
      </c>
      <c r="B62" s="143">
        <f t="shared" si="32"/>
        <v>59</v>
      </c>
      <c r="C62" s="27">
        <f t="shared" si="20"/>
        <v>55</v>
      </c>
      <c r="D62" s="28">
        <f t="shared" si="8"/>
        <v>28</v>
      </c>
      <c r="E62" s="29" t="e">
        <f>VLOOKUP($B62,'Other Inputs'!$A:$B,2,0)</f>
        <v>#N/A</v>
      </c>
      <c r="F62" s="38">
        <f>IF($B62&lt;'Other Inputs'!$E$5,10,IF($B62&lt;'Other Inputs'!$E$6,'Other Inputs'!$F$5,IF($B62&lt;'Other Inputs'!$E$7,'Other Inputs'!$F$6,IF($B62&lt;'Other Inputs'!$E$8,'Other Inputs'!$F$7,IF($B62&lt;'Other Inputs'!$E$9,'Other Inputs'!$F$8,IF($B62&lt;'Other Inputs'!$E$10,'Other Inputs'!$F$9,IF($B62&lt;'Other Inputs'!$E$11,'Other Inputs'!$F$10,IF($B62&lt;'Other Inputs'!$E$12,'Other Inputs'!$F$11,IF($B62&lt;'Other Inputs'!$E$13,'Other Inputs'!$F$12,'Other Inputs'!$F$13)))))))))</f>
        <v>10</v>
      </c>
      <c r="G62" s="37">
        <f>IF($B62&lt;'Other Inputs'!$E$16,9.5,IF($B62&lt;'Other Inputs'!$E$17,'Other Inputs'!$F$16,IF($B62&lt;'Other Inputs'!$E$18,'Other Inputs'!$F$17,IF($B62&lt;'Other Inputs'!$E$19,'Other Inputs'!$F$18,'Other Inputs'!$F$19))))</f>
        <v>9.5</v>
      </c>
      <c r="H62" s="6" t="e">
        <f t="shared" si="21"/>
        <v>#N/A</v>
      </c>
      <c r="I62" s="3" t="e">
        <f t="shared" si="9"/>
        <v>#N/A</v>
      </c>
      <c r="J62" s="7" t="e">
        <f t="shared" si="22"/>
        <v>#N/A</v>
      </c>
      <c r="K62" s="7" t="e">
        <f t="shared" si="23"/>
        <v>#N/A</v>
      </c>
      <c r="L62" s="8">
        <f t="shared" si="1"/>
        <v>0</v>
      </c>
      <c r="M62" s="4" t="e">
        <f t="shared" si="30"/>
        <v>#N/A</v>
      </c>
      <c r="N62" s="9" t="e">
        <f t="shared" si="31"/>
        <v>#N/A</v>
      </c>
      <c r="O62" s="5">
        <f t="shared" si="11"/>
        <v>0</v>
      </c>
      <c r="P62" s="5">
        <f t="shared" si="12"/>
        <v>0</v>
      </c>
      <c r="Q62" s="41" t="e">
        <f t="shared" si="26"/>
        <v>#N/A</v>
      </c>
      <c r="R62" s="22" t="e">
        <f>IF(B62&gt;$B$2,0,SUM($Q$8:Q62))</f>
        <v>#N/A</v>
      </c>
      <c r="S62" s="22" t="e">
        <f t="shared" si="13"/>
        <v>#N/A</v>
      </c>
      <c r="T62" s="18" t="e">
        <f t="shared" si="14"/>
        <v>#N/A</v>
      </c>
      <c r="U62" s="65"/>
      <c r="V62" s="135" t="e">
        <f>VLOOKUP(YEAR($B62),'Other Inputs'!$J:$K,2,0)</f>
        <v>#N/A</v>
      </c>
      <c r="W62" s="136" t="e">
        <f t="shared" si="15"/>
        <v>#N/A</v>
      </c>
      <c r="X62" s="136" t="e">
        <f t="shared" si="16"/>
        <v>#N/A</v>
      </c>
      <c r="Y62" s="136" t="e">
        <f t="shared" si="17"/>
        <v>#N/A</v>
      </c>
      <c r="AA62" s="135" t="e">
        <f>VLOOKUP(YEAR($B62),'Other Inputs'!$J:$K,2,0)</f>
        <v>#N/A</v>
      </c>
      <c r="AB62" s="136" t="e">
        <f t="shared" si="18"/>
        <v>#N/A</v>
      </c>
      <c r="AC62" s="136" t="e">
        <f t="shared" si="33"/>
        <v>#N/A</v>
      </c>
      <c r="AD62" s="136" t="e">
        <f t="shared" si="34"/>
        <v>#N/A</v>
      </c>
      <c r="AE62" s="145" t="e">
        <f t="shared" si="35"/>
        <v>#N/A</v>
      </c>
      <c r="AF62" s="146" t="e">
        <f t="shared" si="36"/>
        <v>#N/A</v>
      </c>
      <c r="AG62" s="136" t="e">
        <f t="shared" si="27"/>
        <v>#N/A</v>
      </c>
      <c r="AH62" s="146" t="e">
        <f t="shared" si="37"/>
        <v>#N/A</v>
      </c>
      <c r="AJ62" s="72"/>
      <c r="AK62" s="109"/>
    </row>
    <row r="63" spans="1:37" s="194" customFormat="1" x14ac:dyDescent="0.3">
      <c r="A63" s="177">
        <f t="shared" si="19"/>
        <v>60</v>
      </c>
      <c r="B63" s="177">
        <f t="shared" si="32"/>
        <v>59</v>
      </c>
      <c r="C63" s="178">
        <f t="shared" si="20"/>
        <v>56</v>
      </c>
      <c r="D63" s="179">
        <f t="shared" si="8"/>
        <v>28</v>
      </c>
      <c r="E63" s="180" t="e">
        <f>VLOOKUP($B63,'Other Inputs'!$A:$B,2,0)</f>
        <v>#N/A</v>
      </c>
      <c r="F63" s="181">
        <f>IF($B63&lt;'Other Inputs'!$E$5,10,IF($B63&lt;'Other Inputs'!$E$6,'Other Inputs'!$F$5,IF($B63&lt;'Other Inputs'!$E$7,'Other Inputs'!$F$6,IF($B63&lt;'Other Inputs'!$E$8,'Other Inputs'!$F$7,IF($B63&lt;'Other Inputs'!$E$9,'Other Inputs'!$F$8,IF($B63&lt;'Other Inputs'!$E$10,'Other Inputs'!$F$9,IF($B63&lt;'Other Inputs'!$E$11,'Other Inputs'!$F$10,IF($B63&lt;'Other Inputs'!$E$12,'Other Inputs'!$F$11,IF($B63&lt;'Other Inputs'!$E$13,'Other Inputs'!$F$12,'Other Inputs'!$F$13)))))))))</f>
        <v>10</v>
      </c>
      <c r="G63" s="182">
        <f>IF($B63&lt;'Other Inputs'!$E$16,9.5,IF($B63&lt;'Other Inputs'!$E$17,'Other Inputs'!$F$16,IF($B63&lt;'Other Inputs'!$E$18,'Other Inputs'!$F$17,IF($B63&lt;'Other Inputs'!$E$19,'Other Inputs'!$F$18,'Other Inputs'!$F$19))))</f>
        <v>9.5</v>
      </c>
      <c r="H63" s="183" t="e">
        <f t="shared" si="21"/>
        <v>#N/A</v>
      </c>
      <c r="I63" s="183" t="e">
        <f t="shared" si="9"/>
        <v>#N/A</v>
      </c>
      <c r="J63" s="184" t="e">
        <f t="shared" si="22"/>
        <v>#N/A</v>
      </c>
      <c r="K63" s="184" t="e">
        <f t="shared" si="23"/>
        <v>#N/A</v>
      </c>
      <c r="L63" s="185">
        <f t="shared" si="1"/>
        <v>0</v>
      </c>
      <c r="M63" s="186" t="e">
        <f t="shared" si="30"/>
        <v>#N/A</v>
      </c>
      <c r="N63" s="187" t="e">
        <f t="shared" si="31"/>
        <v>#N/A</v>
      </c>
      <c r="O63" s="187">
        <f t="shared" si="11"/>
        <v>0</v>
      </c>
      <c r="P63" s="187">
        <f t="shared" si="12"/>
        <v>0</v>
      </c>
      <c r="Q63" s="188" t="e">
        <f t="shared" si="26"/>
        <v>#N/A</v>
      </c>
      <c r="R63" s="189" t="e">
        <f>IF(B63&gt;$B$2,0,SUM($Q$8:Q63))</f>
        <v>#N/A</v>
      </c>
      <c r="S63" s="189" t="e">
        <f t="shared" si="13"/>
        <v>#N/A</v>
      </c>
      <c r="T63" s="190" t="e">
        <f t="shared" si="14"/>
        <v>#N/A</v>
      </c>
      <c r="U63" s="191"/>
      <c r="V63" s="192" t="e">
        <f>VLOOKUP(YEAR($B63),'Other Inputs'!$J:$K,2,0)</f>
        <v>#N/A</v>
      </c>
      <c r="W63" s="193" t="e">
        <f t="shared" si="15"/>
        <v>#N/A</v>
      </c>
      <c r="X63" s="193" t="e">
        <f t="shared" si="16"/>
        <v>#N/A</v>
      </c>
      <c r="Y63" s="193" t="e">
        <f t="shared" si="17"/>
        <v>#N/A</v>
      </c>
      <c r="AA63" s="192" t="e">
        <f>VLOOKUP(YEAR($B63),'Other Inputs'!$J:$K,2,0)</f>
        <v>#N/A</v>
      </c>
      <c r="AB63" s="193" t="e">
        <f t="shared" si="18"/>
        <v>#N/A</v>
      </c>
      <c r="AC63" s="193" t="e">
        <f t="shared" si="33"/>
        <v>#N/A</v>
      </c>
      <c r="AD63" s="193" t="e">
        <f t="shared" si="34"/>
        <v>#N/A</v>
      </c>
      <c r="AE63" s="195" t="e">
        <f t="shared" si="35"/>
        <v>#N/A</v>
      </c>
      <c r="AF63" s="196" t="e">
        <f t="shared" si="36"/>
        <v>#N/A</v>
      </c>
      <c r="AG63" s="193" t="e">
        <f t="shared" si="27"/>
        <v>#N/A</v>
      </c>
      <c r="AH63" s="196" t="e">
        <f t="shared" si="37"/>
        <v>#N/A</v>
      </c>
      <c r="AJ63" s="197"/>
      <c r="AK63" s="198"/>
    </row>
    <row r="64" spans="1:37" x14ac:dyDescent="0.3">
      <c r="A64" s="143">
        <f t="shared" si="19"/>
        <v>60</v>
      </c>
      <c r="B64" s="143">
        <f t="shared" si="32"/>
        <v>59</v>
      </c>
      <c r="C64" s="27">
        <f t="shared" si="20"/>
        <v>57</v>
      </c>
      <c r="D64" s="28">
        <f t="shared" si="8"/>
        <v>28</v>
      </c>
      <c r="E64" s="29" t="e">
        <f>VLOOKUP($B64,'Other Inputs'!$A:$B,2,0)</f>
        <v>#N/A</v>
      </c>
      <c r="F64" s="38">
        <f>IF($B64&lt;'Other Inputs'!$E$5,10,IF($B64&lt;'Other Inputs'!$E$6,'Other Inputs'!$F$5,IF($B64&lt;'Other Inputs'!$E$7,'Other Inputs'!$F$6,IF($B64&lt;'Other Inputs'!$E$8,'Other Inputs'!$F$7,IF($B64&lt;'Other Inputs'!$E$9,'Other Inputs'!$F$8,IF($B64&lt;'Other Inputs'!$E$10,'Other Inputs'!$F$9,IF($B64&lt;'Other Inputs'!$E$11,'Other Inputs'!$F$10,IF($B64&lt;'Other Inputs'!$E$12,'Other Inputs'!$F$11,IF($B64&lt;'Other Inputs'!$E$13,'Other Inputs'!$F$12,'Other Inputs'!$F$13)))))))))</f>
        <v>10</v>
      </c>
      <c r="G64" s="37">
        <f>IF($B64&lt;'Other Inputs'!$E$16,9.5,IF($B64&lt;'Other Inputs'!$E$17,'Other Inputs'!$F$16,IF($B64&lt;'Other Inputs'!$E$18,'Other Inputs'!$F$17,IF($B64&lt;'Other Inputs'!$E$19,'Other Inputs'!$F$18,'Other Inputs'!$F$19))))</f>
        <v>9.5</v>
      </c>
      <c r="H64" s="6" t="e">
        <f t="shared" si="21"/>
        <v>#N/A</v>
      </c>
      <c r="I64" s="3" t="e">
        <f t="shared" si="9"/>
        <v>#N/A</v>
      </c>
      <c r="J64" s="7" t="e">
        <f t="shared" si="22"/>
        <v>#N/A</v>
      </c>
      <c r="K64" s="7" t="e">
        <f t="shared" si="23"/>
        <v>#N/A</v>
      </c>
      <c r="L64" s="8">
        <f t="shared" si="1"/>
        <v>0</v>
      </c>
      <c r="M64" s="4" t="e">
        <f t="shared" si="30"/>
        <v>#N/A</v>
      </c>
      <c r="N64" s="9" t="e">
        <f t="shared" si="31"/>
        <v>#N/A</v>
      </c>
      <c r="O64" s="5">
        <f t="shared" si="11"/>
        <v>0</v>
      </c>
      <c r="P64" s="5">
        <f t="shared" si="12"/>
        <v>0</v>
      </c>
      <c r="Q64" s="41" t="e">
        <f t="shared" si="26"/>
        <v>#N/A</v>
      </c>
      <c r="R64" s="22" t="e">
        <f>IF(B64&gt;$B$2,0,SUM($Q$8:Q64))</f>
        <v>#N/A</v>
      </c>
      <c r="S64" s="22" t="e">
        <f t="shared" si="13"/>
        <v>#N/A</v>
      </c>
      <c r="T64" s="18" t="e">
        <f t="shared" si="14"/>
        <v>#N/A</v>
      </c>
      <c r="U64" s="65"/>
      <c r="V64" s="135" t="e">
        <f>VLOOKUP(YEAR($B64),'Other Inputs'!$J:$K,2,0)</f>
        <v>#N/A</v>
      </c>
      <c r="W64" s="136" t="e">
        <f t="shared" si="15"/>
        <v>#N/A</v>
      </c>
      <c r="X64" s="136" t="e">
        <f t="shared" si="16"/>
        <v>#N/A</v>
      </c>
      <c r="Y64" s="136" t="e">
        <f t="shared" si="17"/>
        <v>#N/A</v>
      </c>
      <c r="AA64" s="135" t="e">
        <f>VLOOKUP(YEAR($B64),'Other Inputs'!$J:$K,2,0)</f>
        <v>#N/A</v>
      </c>
      <c r="AB64" s="136" t="e">
        <f t="shared" si="18"/>
        <v>#N/A</v>
      </c>
      <c r="AC64" s="136" t="e">
        <f t="shared" si="33"/>
        <v>#N/A</v>
      </c>
      <c r="AD64" s="136" t="e">
        <f t="shared" si="34"/>
        <v>#N/A</v>
      </c>
      <c r="AE64" s="145" t="e">
        <f t="shared" si="35"/>
        <v>#N/A</v>
      </c>
      <c r="AF64" s="146" t="e">
        <f t="shared" si="36"/>
        <v>#N/A</v>
      </c>
      <c r="AG64" s="136" t="e">
        <f t="shared" si="27"/>
        <v>#N/A</v>
      </c>
      <c r="AH64" s="146" t="e">
        <f t="shared" si="37"/>
        <v>#N/A</v>
      </c>
      <c r="AJ64" s="72"/>
      <c r="AK64" s="36"/>
    </row>
    <row r="65" spans="1:37" x14ac:dyDescent="0.3">
      <c r="A65" s="143">
        <f t="shared" si="19"/>
        <v>60</v>
      </c>
      <c r="B65" s="143">
        <f t="shared" si="32"/>
        <v>59</v>
      </c>
      <c r="C65" s="27">
        <f t="shared" si="20"/>
        <v>58</v>
      </c>
      <c r="D65" s="28">
        <f t="shared" si="8"/>
        <v>28</v>
      </c>
      <c r="E65" s="29" t="e">
        <f>VLOOKUP($B65,'Other Inputs'!$A:$B,2,0)</f>
        <v>#N/A</v>
      </c>
      <c r="F65" s="38">
        <f>IF($B65&lt;'Other Inputs'!$E$5,10,IF($B65&lt;'Other Inputs'!$E$6,'Other Inputs'!$F$5,IF($B65&lt;'Other Inputs'!$E$7,'Other Inputs'!$F$6,IF($B65&lt;'Other Inputs'!$E$8,'Other Inputs'!$F$7,IF($B65&lt;'Other Inputs'!$E$9,'Other Inputs'!$F$8,IF($B65&lt;'Other Inputs'!$E$10,'Other Inputs'!$F$9,IF($B65&lt;'Other Inputs'!$E$11,'Other Inputs'!$F$10,IF($B65&lt;'Other Inputs'!$E$12,'Other Inputs'!$F$11,IF($B65&lt;'Other Inputs'!$E$13,'Other Inputs'!$F$12,'Other Inputs'!$F$13)))))))))</f>
        <v>10</v>
      </c>
      <c r="G65" s="37">
        <f>IF($B65&lt;'Other Inputs'!$E$16,9.5,IF($B65&lt;'Other Inputs'!$E$17,'Other Inputs'!$F$16,IF($B65&lt;'Other Inputs'!$E$18,'Other Inputs'!$F$17,IF($B65&lt;'Other Inputs'!$E$19,'Other Inputs'!$F$18,'Other Inputs'!$F$19))))</f>
        <v>9.5</v>
      </c>
      <c r="H65" s="6" t="e">
        <f t="shared" si="21"/>
        <v>#N/A</v>
      </c>
      <c r="I65" s="3" t="e">
        <f t="shared" si="9"/>
        <v>#N/A</v>
      </c>
      <c r="J65" s="7" t="e">
        <f t="shared" si="22"/>
        <v>#N/A</v>
      </c>
      <c r="K65" s="7" t="e">
        <f t="shared" si="23"/>
        <v>#N/A</v>
      </c>
      <c r="L65" s="8">
        <f t="shared" si="1"/>
        <v>0</v>
      </c>
      <c r="M65" s="4" t="e">
        <f t="shared" si="30"/>
        <v>#N/A</v>
      </c>
      <c r="N65" s="9" t="e">
        <f t="shared" si="31"/>
        <v>#N/A</v>
      </c>
      <c r="O65" s="5">
        <f t="shared" si="11"/>
        <v>0</v>
      </c>
      <c r="P65" s="5">
        <f t="shared" si="12"/>
        <v>0</v>
      </c>
      <c r="Q65" s="41" t="e">
        <f t="shared" si="26"/>
        <v>#N/A</v>
      </c>
      <c r="R65" s="22" t="e">
        <f>IF(B65&gt;$B$2,0,SUM($Q$8:Q65))</f>
        <v>#N/A</v>
      </c>
      <c r="S65" s="22" t="e">
        <f t="shared" si="13"/>
        <v>#N/A</v>
      </c>
      <c r="T65" s="18" t="e">
        <f t="shared" si="14"/>
        <v>#N/A</v>
      </c>
      <c r="U65" s="65"/>
      <c r="V65" s="135" t="e">
        <f>VLOOKUP(YEAR($B65),'Other Inputs'!$J:$K,2,0)</f>
        <v>#N/A</v>
      </c>
      <c r="W65" s="136" t="e">
        <f t="shared" si="15"/>
        <v>#N/A</v>
      </c>
      <c r="X65" s="136" t="e">
        <f t="shared" si="16"/>
        <v>#N/A</v>
      </c>
      <c r="Y65" s="136" t="e">
        <f t="shared" si="17"/>
        <v>#N/A</v>
      </c>
      <c r="AA65" s="135" t="e">
        <f>VLOOKUP(YEAR($B65),'Other Inputs'!$J:$K,2,0)</f>
        <v>#N/A</v>
      </c>
      <c r="AB65" s="136" t="e">
        <f t="shared" si="18"/>
        <v>#N/A</v>
      </c>
      <c r="AC65" s="136" t="e">
        <f t="shared" si="33"/>
        <v>#N/A</v>
      </c>
      <c r="AD65" s="136" t="e">
        <f t="shared" si="34"/>
        <v>#N/A</v>
      </c>
      <c r="AE65" s="145" t="e">
        <f t="shared" si="35"/>
        <v>#N/A</v>
      </c>
      <c r="AF65" s="146" t="e">
        <f t="shared" si="36"/>
        <v>#N/A</v>
      </c>
      <c r="AG65" s="136" t="e">
        <f t="shared" si="27"/>
        <v>#N/A</v>
      </c>
      <c r="AH65" s="146" t="e">
        <f t="shared" si="37"/>
        <v>#N/A</v>
      </c>
      <c r="AJ65" s="72"/>
      <c r="AK65" s="109"/>
    </row>
    <row r="66" spans="1:37" x14ac:dyDescent="0.3">
      <c r="A66" s="143">
        <f t="shared" si="19"/>
        <v>60</v>
      </c>
      <c r="B66" s="143">
        <f t="shared" si="32"/>
        <v>59</v>
      </c>
      <c r="C66" s="27">
        <f t="shared" si="20"/>
        <v>59</v>
      </c>
      <c r="D66" s="28">
        <f t="shared" si="8"/>
        <v>28</v>
      </c>
      <c r="E66" s="29" t="e">
        <f>VLOOKUP($B66,'Other Inputs'!$A:$B,2,0)</f>
        <v>#N/A</v>
      </c>
      <c r="F66" s="38">
        <f>IF($B66&lt;'Other Inputs'!$E$5,10,IF($B66&lt;'Other Inputs'!$E$6,'Other Inputs'!$F$5,IF($B66&lt;'Other Inputs'!$E$7,'Other Inputs'!$F$6,IF($B66&lt;'Other Inputs'!$E$8,'Other Inputs'!$F$7,IF($B66&lt;'Other Inputs'!$E$9,'Other Inputs'!$F$8,IF($B66&lt;'Other Inputs'!$E$10,'Other Inputs'!$F$9,IF($B66&lt;'Other Inputs'!$E$11,'Other Inputs'!$F$10,IF($B66&lt;'Other Inputs'!$E$12,'Other Inputs'!$F$11,IF($B66&lt;'Other Inputs'!$E$13,'Other Inputs'!$F$12,'Other Inputs'!$F$13)))))))))</f>
        <v>10</v>
      </c>
      <c r="G66" s="37">
        <f>IF($B66&lt;'Other Inputs'!$E$16,9.5,IF($B66&lt;'Other Inputs'!$E$17,'Other Inputs'!$F$16,IF($B66&lt;'Other Inputs'!$E$18,'Other Inputs'!$F$17,IF($B66&lt;'Other Inputs'!$E$19,'Other Inputs'!$F$18,'Other Inputs'!$F$19))))</f>
        <v>9.5</v>
      </c>
      <c r="H66" s="6" t="e">
        <f t="shared" si="21"/>
        <v>#N/A</v>
      </c>
      <c r="I66" s="3" t="e">
        <f t="shared" si="9"/>
        <v>#N/A</v>
      </c>
      <c r="J66" s="7" t="e">
        <f t="shared" si="22"/>
        <v>#N/A</v>
      </c>
      <c r="K66" s="7" t="e">
        <f t="shared" si="23"/>
        <v>#N/A</v>
      </c>
      <c r="L66" s="8">
        <f t="shared" si="1"/>
        <v>0</v>
      </c>
      <c r="M66" s="4" t="e">
        <f t="shared" si="30"/>
        <v>#N/A</v>
      </c>
      <c r="N66" s="9" t="e">
        <f t="shared" si="31"/>
        <v>#N/A</v>
      </c>
      <c r="O66" s="5">
        <f t="shared" si="11"/>
        <v>0</v>
      </c>
      <c r="P66" s="5">
        <f t="shared" si="12"/>
        <v>0</v>
      </c>
      <c r="Q66" s="41" t="e">
        <f t="shared" si="26"/>
        <v>#N/A</v>
      </c>
      <c r="R66" s="22" t="e">
        <f>IF(B66&gt;$B$2,0,SUM($Q$8:Q66))</f>
        <v>#N/A</v>
      </c>
      <c r="S66" s="22" t="e">
        <f t="shared" si="13"/>
        <v>#N/A</v>
      </c>
      <c r="T66" s="18" t="e">
        <f t="shared" si="14"/>
        <v>#N/A</v>
      </c>
      <c r="U66" s="65"/>
      <c r="V66" s="135" t="e">
        <f>VLOOKUP(YEAR($B66),'Other Inputs'!$J:$K,2,0)</f>
        <v>#N/A</v>
      </c>
      <c r="W66" s="136" t="e">
        <f t="shared" si="15"/>
        <v>#N/A</v>
      </c>
      <c r="X66" s="136" t="e">
        <f t="shared" si="16"/>
        <v>#N/A</v>
      </c>
      <c r="Y66" s="136" t="e">
        <f t="shared" si="17"/>
        <v>#N/A</v>
      </c>
      <c r="AA66" s="135" t="e">
        <f>VLOOKUP(YEAR($B66),'Other Inputs'!$J:$K,2,0)</f>
        <v>#N/A</v>
      </c>
      <c r="AB66" s="136" t="e">
        <f t="shared" si="18"/>
        <v>#N/A</v>
      </c>
      <c r="AC66" s="136" t="e">
        <f t="shared" si="33"/>
        <v>#N/A</v>
      </c>
      <c r="AD66" s="136" t="e">
        <f t="shared" si="34"/>
        <v>#N/A</v>
      </c>
      <c r="AE66" s="145" t="e">
        <f t="shared" si="35"/>
        <v>#N/A</v>
      </c>
      <c r="AF66" s="146" t="e">
        <f t="shared" si="36"/>
        <v>#N/A</v>
      </c>
      <c r="AG66" s="136" t="e">
        <f t="shared" si="27"/>
        <v>#N/A</v>
      </c>
      <c r="AH66" s="146" t="e">
        <f t="shared" si="37"/>
        <v>#N/A</v>
      </c>
      <c r="AJ66" s="72"/>
      <c r="AK66" s="109"/>
    </row>
    <row r="67" spans="1:37" x14ac:dyDescent="0.3">
      <c r="A67" s="143">
        <f t="shared" si="19"/>
        <v>60</v>
      </c>
      <c r="B67" s="143">
        <f t="shared" si="32"/>
        <v>59</v>
      </c>
      <c r="C67" s="27">
        <f t="shared" si="20"/>
        <v>60</v>
      </c>
      <c r="D67" s="28">
        <f t="shared" si="8"/>
        <v>28</v>
      </c>
      <c r="E67" s="29" t="e">
        <f>VLOOKUP($B67,'Other Inputs'!$A:$B,2,0)</f>
        <v>#N/A</v>
      </c>
      <c r="F67" s="38">
        <f>IF($B67&lt;'Other Inputs'!$E$5,10,IF($B67&lt;'Other Inputs'!$E$6,'Other Inputs'!$F$5,IF($B67&lt;'Other Inputs'!$E$7,'Other Inputs'!$F$6,IF($B67&lt;'Other Inputs'!$E$8,'Other Inputs'!$F$7,IF($B67&lt;'Other Inputs'!$E$9,'Other Inputs'!$F$8,IF($B67&lt;'Other Inputs'!$E$10,'Other Inputs'!$F$9,IF($B67&lt;'Other Inputs'!$E$11,'Other Inputs'!$F$10,IF($B67&lt;'Other Inputs'!$E$12,'Other Inputs'!$F$11,IF($B67&lt;'Other Inputs'!$E$13,'Other Inputs'!$F$12,'Other Inputs'!$F$13)))))))))</f>
        <v>10</v>
      </c>
      <c r="G67" s="37">
        <f>IF($B67&lt;'Other Inputs'!$E$16,9.5,IF($B67&lt;'Other Inputs'!$E$17,'Other Inputs'!$F$16,IF($B67&lt;'Other Inputs'!$E$18,'Other Inputs'!$F$17,IF($B67&lt;'Other Inputs'!$E$19,'Other Inputs'!$F$18,'Other Inputs'!$F$19))))</f>
        <v>9.5</v>
      </c>
      <c r="H67" s="6" t="e">
        <f t="shared" si="21"/>
        <v>#N/A</v>
      </c>
      <c r="I67" s="3" t="e">
        <f t="shared" si="9"/>
        <v>#N/A</v>
      </c>
      <c r="J67" s="7" t="e">
        <f t="shared" si="22"/>
        <v>#N/A</v>
      </c>
      <c r="K67" s="7" t="e">
        <f t="shared" si="23"/>
        <v>#N/A</v>
      </c>
      <c r="L67" s="8">
        <f t="shared" si="1"/>
        <v>0</v>
      </c>
      <c r="M67" s="4" t="e">
        <f t="shared" si="30"/>
        <v>#N/A</v>
      </c>
      <c r="N67" s="9" t="e">
        <f t="shared" si="31"/>
        <v>#N/A</v>
      </c>
      <c r="O67" s="5">
        <f t="shared" si="11"/>
        <v>0</v>
      </c>
      <c r="P67" s="5">
        <f t="shared" si="12"/>
        <v>0</v>
      </c>
      <c r="Q67" s="41" t="e">
        <f t="shared" si="26"/>
        <v>#N/A</v>
      </c>
      <c r="R67" s="22" t="e">
        <f>IF(B67&gt;$B$2,0,SUM($Q$8:Q67))</f>
        <v>#N/A</v>
      </c>
      <c r="S67" s="22" t="e">
        <f t="shared" si="13"/>
        <v>#N/A</v>
      </c>
      <c r="T67" s="18" t="e">
        <f t="shared" si="14"/>
        <v>#N/A</v>
      </c>
      <c r="U67" s="65"/>
      <c r="V67" s="135" t="e">
        <f>VLOOKUP(YEAR($B67),'Other Inputs'!$J:$K,2,0)</f>
        <v>#N/A</v>
      </c>
      <c r="W67" s="136" t="e">
        <f t="shared" si="15"/>
        <v>#N/A</v>
      </c>
      <c r="X67" s="136" t="e">
        <f t="shared" si="16"/>
        <v>#N/A</v>
      </c>
      <c r="Y67" s="136" t="e">
        <f t="shared" si="17"/>
        <v>#N/A</v>
      </c>
      <c r="AA67" s="135" t="e">
        <f>VLOOKUP(YEAR($B67),'Other Inputs'!$J:$K,2,0)</f>
        <v>#N/A</v>
      </c>
      <c r="AB67" s="136" t="e">
        <f t="shared" si="18"/>
        <v>#N/A</v>
      </c>
      <c r="AC67" s="136" t="e">
        <f t="shared" si="33"/>
        <v>#N/A</v>
      </c>
      <c r="AD67" s="136" t="e">
        <f t="shared" si="34"/>
        <v>#N/A</v>
      </c>
      <c r="AE67" s="145" t="e">
        <f t="shared" si="35"/>
        <v>#N/A</v>
      </c>
      <c r="AF67" s="146" t="e">
        <f t="shared" si="36"/>
        <v>#N/A</v>
      </c>
      <c r="AG67" s="136" t="e">
        <f t="shared" si="27"/>
        <v>#N/A</v>
      </c>
      <c r="AH67" s="146" t="e">
        <f t="shared" si="37"/>
        <v>#N/A</v>
      </c>
      <c r="AJ67" s="72"/>
      <c r="AK67" s="109"/>
    </row>
    <row r="68" spans="1:37" x14ac:dyDescent="0.3">
      <c r="A68" s="143">
        <f t="shared" si="19"/>
        <v>60</v>
      </c>
      <c r="B68" s="143">
        <f t="shared" si="32"/>
        <v>59</v>
      </c>
      <c r="C68" s="27">
        <f t="shared" si="20"/>
        <v>61</v>
      </c>
      <c r="D68" s="28">
        <f t="shared" si="8"/>
        <v>28</v>
      </c>
      <c r="E68" s="29" t="e">
        <f>VLOOKUP($B68,'Other Inputs'!$A:$B,2,0)</f>
        <v>#N/A</v>
      </c>
      <c r="F68" s="38">
        <f>IF($B68&lt;'Other Inputs'!$E$5,10,IF($B68&lt;'Other Inputs'!$E$6,'Other Inputs'!$F$5,IF($B68&lt;'Other Inputs'!$E$7,'Other Inputs'!$F$6,IF($B68&lt;'Other Inputs'!$E$8,'Other Inputs'!$F$7,IF($B68&lt;'Other Inputs'!$E$9,'Other Inputs'!$F$8,IF($B68&lt;'Other Inputs'!$E$10,'Other Inputs'!$F$9,IF($B68&lt;'Other Inputs'!$E$11,'Other Inputs'!$F$10,IF($B68&lt;'Other Inputs'!$E$12,'Other Inputs'!$F$11,IF($B68&lt;'Other Inputs'!$E$13,'Other Inputs'!$F$12,'Other Inputs'!$F$13)))))))))</f>
        <v>10</v>
      </c>
      <c r="G68" s="37">
        <f>IF($B68&lt;'Other Inputs'!$E$16,9.5,IF($B68&lt;'Other Inputs'!$E$17,'Other Inputs'!$F$16,IF($B68&lt;'Other Inputs'!$E$18,'Other Inputs'!$F$17,IF($B68&lt;'Other Inputs'!$E$19,'Other Inputs'!$F$18,'Other Inputs'!$F$19))))</f>
        <v>9.5</v>
      </c>
      <c r="H68" s="6" t="e">
        <f t="shared" si="21"/>
        <v>#N/A</v>
      </c>
      <c r="I68" s="3" t="e">
        <f t="shared" si="9"/>
        <v>#N/A</v>
      </c>
      <c r="J68" s="7" t="e">
        <f t="shared" si="22"/>
        <v>#N/A</v>
      </c>
      <c r="K68" s="7" t="e">
        <f t="shared" si="23"/>
        <v>#N/A</v>
      </c>
      <c r="L68" s="8">
        <f t="shared" si="1"/>
        <v>0</v>
      </c>
      <c r="M68" s="4" t="e">
        <f t="shared" si="30"/>
        <v>#N/A</v>
      </c>
      <c r="N68" s="9" t="e">
        <f t="shared" si="31"/>
        <v>#N/A</v>
      </c>
      <c r="O68" s="5">
        <f t="shared" si="11"/>
        <v>0</v>
      </c>
      <c r="P68" s="5">
        <f t="shared" si="12"/>
        <v>0</v>
      </c>
      <c r="Q68" s="41" t="e">
        <f t="shared" si="26"/>
        <v>#N/A</v>
      </c>
      <c r="R68" s="22" t="e">
        <f>IF(B68&gt;$B$2,0,SUM($Q$8:Q68))</f>
        <v>#N/A</v>
      </c>
      <c r="S68" s="22" t="e">
        <f t="shared" si="13"/>
        <v>#N/A</v>
      </c>
      <c r="T68" s="18" t="e">
        <f t="shared" si="14"/>
        <v>#N/A</v>
      </c>
      <c r="U68" s="65"/>
      <c r="V68" s="135" t="e">
        <f>VLOOKUP(YEAR($B68),'Other Inputs'!$J:$K,2,0)</f>
        <v>#N/A</v>
      </c>
      <c r="W68" s="136" t="e">
        <f t="shared" si="15"/>
        <v>#N/A</v>
      </c>
      <c r="X68" s="136" t="e">
        <f t="shared" si="16"/>
        <v>#N/A</v>
      </c>
      <c r="Y68" s="136" t="e">
        <f t="shared" si="17"/>
        <v>#N/A</v>
      </c>
      <c r="AA68" s="135" t="e">
        <f>VLOOKUP(YEAR($B68),'Other Inputs'!$J:$K,2,0)</f>
        <v>#N/A</v>
      </c>
      <c r="AB68" s="136" t="e">
        <f t="shared" si="18"/>
        <v>#N/A</v>
      </c>
      <c r="AC68" s="136" t="e">
        <f t="shared" si="33"/>
        <v>#N/A</v>
      </c>
      <c r="AD68" s="136" t="e">
        <f t="shared" si="34"/>
        <v>#N/A</v>
      </c>
      <c r="AE68" s="145" t="e">
        <f t="shared" si="35"/>
        <v>#N/A</v>
      </c>
      <c r="AF68" s="146" t="e">
        <f t="shared" si="36"/>
        <v>#N/A</v>
      </c>
      <c r="AG68" s="136" t="e">
        <f t="shared" si="27"/>
        <v>#N/A</v>
      </c>
      <c r="AH68" s="146" t="e">
        <f t="shared" si="37"/>
        <v>#N/A</v>
      </c>
      <c r="AJ68" s="72"/>
      <c r="AK68" s="109"/>
    </row>
    <row r="69" spans="1:37" x14ac:dyDescent="0.3">
      <c r="A69" s="143">
        <f t="shared" si="19"/>
        <v>60</v>
      </c>
      <c r="B69" s="143">
        <f t="shared" si="32"/>
        <v>59</v>
      </c>
      <c r="C69" s="27">
        <f t="shared" si="20"/>
        <v>62</v>
      </c>
      <c r="D69" s="28">
        <f t="shared" si="8"/>
        <v>28</v>
      </c>
      <c r="E69" s="29" t="e">
        <f>VLOOKUP($B69,'Other Inputs'!$A:$B,2,0)</f>
        <v>#N/A</v>
      </c>
      <c r="F69" s="38">
        <f>IF($B69&lt;'Other Inputs'!$E$5,10,IF($B69&lt;'Other Inputs'!$E$6,'Other Inputs'!$F$5,IF($B69&lt;'Other Inputs'!$E$7,'Other Inputs'!$F$6,IF($B69&lt;'Other Inputs'!$E$8,'Other Inputs'!$F$7,IF($B69&lt;'Other Inputs'!$E$9,'Other Inputs'!$F$8,IF($B69&lt;'Other Inputs'!$E$10,'Other Inputs'!$F$9,IF($B69&lt;'Other Inputs'!$E$11,'Other Inputs'!$F$10,IF($B69&lt;'Other Inputs'!$E$12,'Other Inputs'!$F$11,IF($B69&lt;'Other Inputs'!$E$13,'Other Inputs'!$F$12,'Other Inputs'!$F$13)))))))))</f>
        <v>10</v>
      </c>
      <c r="G69" s="37">
        <f>IF($B69&lt;'Other Inputs'!$E$16,9.5,IF($B69&lt;'Other Inputs'!$E$17,'Other Inputs'!$F$16,IF($B69&lt;'Other Inputs'!$E$18,'Other Inputs'!$F$17,IF($B69&lt;'Other Inputs'!$E$19,'Other Inputs'!$F$18,'Other Inputs'!$F$19))))</f>
        <v>9.5</v>
      </c>
      <c r="H69" s="6" t="e">
        <f t="shared" si="21"/>
        <v>#N/A</v>
      </c>
      <c r="I69" s="3" t="e">
        <f t="shared" si="9"/>
        <v>#N/A</v>
      </c>
      <c r="J69" s="7" t="e">
        <f t="shared" si="22"/>
        <v>#N/A</v>
      </c>
      <c r="K69" s="7" t="e">
        <f t="shared" si="23"/>
        <v>#N/A</v>
      </c>
      <c r="L69" s="8">
        <f t="shared" si="1"/>
        <v>0</v>
      </c>
      <c r="M69" s="4" t="e">
        <f t="shared" si="30"/>
        <v>#N/A</v>
      </c>
      <c r="N69" s="9" t="e">
        <f t="shared" si="31"/>
        <v>#N/A</v>
      </c>
      <c r="O69" s="5">
        <f t="shared" si="11"/>
        <v>0</v>
      </c>
      <c r="P69" s="5">
        <f t="shared" si="12"/>
        <v>0</v>
      </c>
      <c r="Q69" s="41" t="e">
        <f t="shared" si="26"/>
        <v>#N/A</v>
      </c>
      <c r="R69" s="22" t="e">
        <f>IF(B69&gt;$B$2,0,SUM($Q$8:Q69))</f>
        <v>#N/A</v>
      </c>
      <c r="S69" s="22" t="e">
        <f t="shared" si="13"/>
        <v>#N/A</v>
      </c>
      <c r="T69" s="18" t="e">
        <f t="shared" si="14"/>
        <v>#N/A</v>
      </c>
      <c r="U69" s="65"/>
      <c r="V69" s="135" t="e">
        <f>VLOOKUP(YEAR($B69),'Other Inputs'!$J:$K,2,0)</f>
        <v>#N/A</v>
      </c>
      <c r="W69" s="136" t="e">
        <f t="shared" si="15"/>
        <v>#N/A</v>
      </c>
      <c r="X69" s="136" t="e">
        <f t="shared" si="16"/>
        <v>#N/A</v>
      </c>
      <c r="Y69" s="136" t="e">
        <f t="shared" si="17"/>
        <v>#N/A</v>
      </c>
      <c r="AA69" s="135" t="e">
        <f>VLOOKUP(YEAR($B69),'Other Inputs'!$J:$K,2,0)</f>
        <v>#N/A</v>
      </c>
      <c r="AB69" s="136" t="e">
        <f t="shared" si="18"/>
        <v>#N/A</v>
      </c>
      <c r="AC69" s="136" t="e">
        <f t="shared" si="33"/>
        <v>#N/A</v>
      </c>
      <c r="AD69" s="136" t="e">
        <f t="shared" si="34"/>
        <v>#N/A</v>
      </c>
      <c r="AE69" s="145" t="e">
        <f t="shared" si="35"/>
        <v>#N/A</v>
      </c>
      <c r="AF69" s="146" t="e">
        <f t="shared" si="36"/>
        <v>#N/A</v>
      </c>
      <c r="AG69" s="136" t="e">
        <f t="shared" si="27"/>
        <v>#N/A</v>
      </c>
      <c r="AH69" s="146" t="e">
        <f t="shared" si="37"/>
        <v>#N/A</v>
      </c>
      <c r="AJ69" s="72"/>
      <c r="AK69" s="109"/>
    </row>
    <row r="70" spans="1:37" x14ac:dyDescent="0.3">
      <c r="A70" s="143">
        <f t="shared" si="19"/>
        <v>60</v>
      </c>
      <c r="B70" s="143">
        <f t="shared" si="32"/>
        <v>59</v>
      </c>
      <c r="C70" s="27">
        <f t="shared" si="20"/>
        <v>63</v>
      </c>
      <c r="D70" s="28">
        <f t="shared" si="8"/>
        <v>28</v>
      </c>
      <c r="E70" s="29" t="e">
        <f>VLOOKUP($B70,'Other Inputs'!$A:$B,2,0)</f>
        <v>#N/A</v>
      </c>
      <c r="F70" s="38">
        <f>IF($B70&lt;'Other Inputs'!$E$5,10,IF($B70&lt;'Other Inputs'!$E$6,'Other Inputs'!$F$5,IF($B70&lt;'Other Inputs'!$E$7,'Other Inputs'!$F$6,IF($B70&lt;'Other Inputs'!$E$8,'Other Inputs'!$F$7,IF($B70&lt;'Other Inputs'!$E$9,'Other Inputs'!$F$8,IF($B70&lt;'Other Inputs'!$E$10,'Other Inputs'!$F$9,IF($B70&lt;'Other Inputs'!$E$11,'Other Inputs'!$F$10,IF($B70&lt;'Other Inputs'!$E$12,'Other Inputs'!$F$11,IF($B70&lt;'Other Inputs'!$E$13,'Other Inputs'!$F$12,'Other Inputs'!$F$13)))))))))</f>
        <v>10</v>
      </c>
      <c r="G70" s="37">
        <f>IF($B70&lt;'Other Inputs'!$E$16,9.5,IF($B70&lt;'Other Inputs'!$E$17,'Other Inputs'!$F$16,IF($B70&lt;'Other Inputs'!$E$18,'Other Inputs'!$F$17,IF($B70&lt;'Other Inputs'!$E$19,'Other Inputs'!$F$18,'Other Inputs'!$F$19))))</f>
        <v>9.5</v>
      </c>
      <c r="H70" s="6" t="e">
        <f t="shared" si="21"/>
        <v>#N/A</v>
      </c>
      <c r="I70" s="3" t="e">
        <f t="shared" si="9"/>
        <v>#N/A</v>
      </c>
      <c r="J70" s="7" t="e">
        <f t="shared" si="22"/>
        <v>#N/A</v>
      </c>
      <c r="K70" s="7" t="e">
        <f t="shared" si="23"/>
        <v>#N/A</v>
      </c>
      <c r="L70" s="8">
        <f t="shared" si="1"/>
        <v>0</v>
      </c>
      <c r="M70" s="4" t="e">
        <f t="shared" si="30"/>
        <v>#N/A</v>
      </c>
      <c r="N70" s="9" t="e">
        <f t="shared" si="31"/>
        <v>#N/A</v>
      </c>
      <c r="O70" s="5">
        <f t="shared" si="11"/>
        <v>0</v>
      </c>
      <c r="P70" s="5">
        <f t="shared" si="12"/>
        <v>0</v>
      </c>
      <c r="Q70" s="41" t="e">
        <f t="shared" si="26"/>
        <v>#N/A</v>
      </c>
      <c r="R70" s="22" t="e">
        <f>IF(B70&gt;$B$2,0,SUM($Q$8:Q70))</f>
        <v>#N/A</v>
      </c>
      <c r="S70" s="22" t="e">
        <f t="shared" si="13"/>
        <v>#N/A</v>
      </c>
      <c r="T70" s="18" t="e">
        <f t="shared" si="14"/>
        <v>#N/A</v>
      </c>
      <c r="U70" s="65"/>
      <c r="V70" s="135" t="e">
        <f>VLOOKUP(YEAR($B70),'Other Inputs'!$J:$K,2,0)</f>
        <v>#N/A</v>
      </c>
      <c r="W70" s="136" t="e">
        <f t="shared" si="15"/>
        <v>#N/A</v>
      </c>
      <c r="X70" s="136" t="e">
        <f t="shared" si="16"/>
        <v>#N/A</v>
      </c>
      <c r="Y70" s="136" t="e">
        <f t="shared" si="17"/>
        <v>#N/A</v>
      </c>
      <c r="AA70" s="135" t="e">
        <f>VLOOKUP(YEAR($B70),'Other Inputs'!$J:$K,2,0)</f>
        <v>#N/A</v>
      </c>
      <c r="AB70" s="136" t="e">
        <f t="shared" si="18"/>
        <v>#N/A</v>
      </c>
      <c r="AC70" s="136" t="e">
        <f t="shared" si="33"/>
        <v>#N/A</v>
      </c>
      <c r="AD70" s="136" t="e">
        <f t="shared" si="34"/>
        <v>#N/A</v>
      </c>
      <c r="AE70" s="145" t="e">
        <f t="shared" si="35"/>
        <v>#N/A</v>
      </c>
      <c r="AF70" s="146" t="e">
        <f t="shared" si="36"/>
        <v>#N/A</v>
      </c>
      <c r="AG70" s="136" t="e">
        <f t="shared" si="27"/>
        <v>#N/A</v>
      </c>
      <c r="AH70" s="146" t="e">
        <f t="shared" si="37"/>
        <v>#N/A</v>
      </c>
      <c r="AJ70" s="72"/>
      <c r="AK70" s="109"/>
    </row>
    <row r="71" spans="1:37" x14ac:dyDescent="0.3">
      <c r="A71" s="143">
        <f t="shared" si="19"/>
        <v>60</v>
      </c>
      <c r="B71" s="143">
        <f t="shared" si="32"/>
        <v>59</v>
      </c>
      <c r="C71" s="27">
        <f t="shared" si="20"/>
        <v>64</v>
      </c>
      <c r="D71" s="28">
        <f t="shared" si="8"/>
        <v>28</v>
      </c>
      <c r="E71" s="29" t="e">
        <f>VLOOKUP($B71,'Other Inputs'!$A:$B,2,0)</f>
        <v>#N/A</v>
      </c>
      <c r="F71" s="38">
        <f>IF($B71&lt;'Other Inputs'!$E$5,10,IF($B71&lt;'Other Inputs'!$E$6,'Other Inputs'!$F$5,IF($B71&lt;'Other Inputs'!$E$7,'Other Inputs'!$F$6,IF($B71&lt;'Other Inputs'!$E$8,'Other Inputs'!$F$7,IF($B71&lt;'Other Inputs'!$E$9,'Other Inputs'!$F$8,IF($B71&lt;'Other Inputs'!$E$10,'Other Inputs'!$F$9,IF($B71&lt;'Other Inputs'!$E$11,'Other Inputs'!$F$10,IF($B71&lt;'Other Inputs'!$E$12,'Other Inputs'!$F$11,IF($B71&lt;'Other Inputs'!$E$13,'Other Inputs'!$F$12,'Other Inputs'!$F$13)))))))))</f>
        <v>10</v>
      </c>
      <c r="G71" s="37">
        <f>IF($B71&lt;'Other Inputs'!$E$16,9.5,IF($B71&lt;'Other Inputs'!$E$17,'Other Inputs'!$F$16,IF($B71&lt;'Other Inputs'!$E$18,'Other Inputs'!$F$17,IF($B71&lt;'Other Inputs'!$E$19,'Other Inputs'!$F$18,'Other Inputs'!$F$19))))</f>
        <v>9.5</v>
      </c>
      <c r="H71" s="6" t="e">
        <f t="shared" si="21"/>
        <v>#N/A</v>
      </c>
      <c r="I71" s="3" t="e">
        <f t="shared" si="9"/>
        <v>#N/A</v>
      </c>
      <c r="J71" s="7" t="e">
        <f t="shared" si="22"/>
        <v>#N/A</v>
      </c>
      <c r="K71" s="7" t="e">
        <f t="shared" si="23"/>
        <v>#N/A</v>
      </c>
      <c r="L71" s="8">
        <f t="shared" si="1"/>
        <v>0</v>
      </c>
      <c r="M71" s="4" t="e">
        <f t="shared" si="30"/>
        <v>#N/A</v>
      </c>
      <c r="N71" s="9" t="e">
        <f t="shared" si="31"/>
        <v>#N/A</v>
      </c>
      <c r="O71" s="5">
        <f t="shared" si="11"/>
        <v>0</v>
      </c>
      <c r="P71" s="5">
        <f t="shared" si="12"/>
        <v>0</v>
      </c>
      <c r="Q71" s="41" t="e">
        <f t="shared" si="26"/>
        <v>#N/A</v>
      </c>
      <c r="R71" s="22" t="e">
        <f>IF(B71&gt;$B$2,0,SUM($Q$8:Q71))</f>
        <v>#N/A</v>
      </c>
      <c r="S71" s="22" t="e">
        <f t="shared" si="13"/>
        <v>#N/A</v>
      </c>
      <c r="T71" s="18" t="e">
        <f t="shared" si="14"/>
        <v>#N/A</v>
      </c>
      <c r="U71" s="65"/>
      <c r="V71" s="135" t="e">
        <f>VLOOKUP(YEAR($B71),'Other Inputs'!$J:$K,2,0)</f>
        <v>#N/A</v>
      </c>
      <c r="W71" s="136" t="e">
        <f t="shared" si="15"/>
        <v>#N/A</v>
      </c>
      <c r="X71" s="136" t="e">
        <f t="shared" si="16"/>
        <v>#N/A</v>
      </c>
      <c r="Y71" s="136" t="e">
        <f t="shared" si="17"/>
        <v>#N/A</v>
      </c>
      <c r="AA71" s="135" t="e">
        <f>VLOOKUP(YEAR($B71),'Other Inputs'!$J:$K,2,0)</f>
        <v>#N/A</v>
      </c>
      <c r="AB71" s="136" t="e">
        <f t="shared" si="18"/>
        <v>#N/A</v>
      </c>
      <c r="AC71" s="136" t="e">
        <f t="shared" si="33"/>
        <v>#N/A</v>
      </c>
      <c r="AD71" s="136" t="e">
        <f t="shared" si="34"/>
        <v>#N/A</v>
      </c>
      <c r="AE71" s="145" t="e">
        <f t="shared" si="35"/>
        <v>#N/A</v>
      </c>
      <c r="AF71" s="146" t="e">
        <f t="shared" si="36"/>
        <v>#N/A</v>
      </c>
      <c r="AG71" s="136" t="e">
        <f t="shared" si="27"/>
        <v>#N/A</v>
      </c>
      <c r="AH71" s="146" t="e">
        <f t="shared" si="37"/>
        <v>#N/A</v>
      </c>
      <c r="AJ71" s="72"/>
      <c r="AK71" s="109"/>
    </row>
    <row r="72" spans="1:37" x14ac:dyDescent="0.3">
      <c r="A72" s="143">
        <f t="shared" si="19"/>
        <v>60</v>
      </c>
      <c r="B72" s="143">
        <f t="shared" ref="B72:B81" si="38">EOMONTH(A72,0)</f>
        <v>59</v>
      </c>
      <c r="C72" s="27">
        <f t="shared" si="20"/>
        <v>65</v>
      </c>
      <c r="D72" s="28">
        <f t="shared" si="8"/>
        <v>28</v>
      </c>
      <c r="E72" s="29" t="e">
        <f>VLOOKUP($B72,'Other Inputs'!$A:$B,2,0)</f>
        <v>#N/A</v>
      </c>
      <c r="F72" s="38">
        <f>IF($B72&lt;'Other Inputs'!$E$5,10,IF($B72&lt;'Other Inputs'!$E$6,'Other Inputs'!$F$5,IF($B72&lt;'Other Inputs'!$E$7,'Other Inputs'!$F$6,IF($B72&lt;'Other Inputs'!$E$8,'Other Inputs'!$F$7,IF($B72&lt;'Other Inputs'!$E$9,'Other Inputs'!$F$8,IF($B72&lt;'Other Inputs'!$E$10,'Other Inputs'!$F$9,IF($B72&lt;'Other Inputs'!$E$11,'Other Inputs'!$F$10,IF($B72&lt;'Other Inputs'!$E$12,'Other Inputs'!$F$11,IF($B72&lt;'Other Inputs'!$E$13,'Other Inputs'!$F$12,'Other Inputs'!$F$13)))))))))</f>
        <v>10</v>
      </c>
      <c r="G72" s="37">
        <f>IF($B72&lt;'Other Inputs'!$E$16,9.5,IF($B72&lt;'Other Inputs'!$E$17,'Other Inputs'!$F$16,IF($B72&lt;'Other Inputs'!$E$18,'Other Inputs'!$F$17,IF($B72&lt;'Other Inputs'!$E$19,'Other Inputs'!$F$18,'Other Inputs'!$F$19))))</f>
        <v>9.5</v>
      </c>
      <c r="H72" s="6" t="e">
        <f t="shared" si="21"/>
        <v>#N/A</v>
      </c>
      <c r="I72" s="3" t="e">
        <f t="shared" si="9"/>
        <v>#N/A</v>
      </c>
      <c r="J72" s="7" t="e">
        <f t="shared" si="22"/>
        <v>#N/A</v>
      </c>
      <c r="K72" s="7" t="e">
        <f t="shared" si="23"/>
        <v>#N/A</v>
      </c>
      <c r="L72" s="8">
        <f t="shared" ref="L72:L135" si="39">IF(B72=DATE(2013,11,30),0.395*I72,0)+IF(B72=DATE(2015,12,31),0.25*I72,0)+IF(B72=DATE(2017,3,31),1*I72,0)+IF(B72=DATE(2017,12,31),2.4*I72,0)</f>
        <v>0</v>
      </c>
      <c r="M72" s="4" t="e">
        <f t="shared" si="30"/>
        <v>#N/A</v>
      </c>
      <c r="N72" s="9" t="e">
        <f t="shared" si="31"/>
        <v>#N/A</v>
      </c>
      <c r="O72" s="5">
        <f t="shared" si="11"/>
        <v>0</v>
      </c>
      <c r="P72" s="5">
        <f t="shared" si="12"/>
        <v>0</v>
      </c>
      <c r="Q72" s="41" t="e">
        <f t="shared" si="26"/>
        <v>#N/A</v>
      </c>
      <c r="R72" s="22" t="e">
        <f>IF(B72&gt;$B$2,0,SUM($Q$8:Q72))</f>
        <v>#N/A</v>
      </c>
      <c r="S72" s="22" t="e">
        <f t="shared" si="13"/>
        <v>#N/A</v>
      </c>
      <c r="T72" s="18" t="e">
        <f t="shared" si="14"/>
        <v>#N/A</v>
      </c>
      <c r="U72" s="65"/>
      <c r="V72" s="135" t="e">
        <f>VLOOKUP(YEAR($B72),'Other Inputs'!$J:$K,2,0)</f>
        <v>#N/A</v>
      </c>
      <c r="W72" s="136" t="e">
        <f t="shared" si="15"/>
        <v>#N/A</v>
      </c>
      <c r="X72" s="136" t="e">
        <f t="shared" si="16"/>
        <v>#N/A</v>
      </c>
      <c r="Y72" s="136" t="e">
        <f t="shared" si="17"/>
        <v>#N/A</v>
      </c>
      <c r="AA72" s="135" t="e">
        <f>VLOOKUP(YEAR($B72),'Other Inputs'!$J:$K,2,0)</f>
        <v>#N/A</v>
      </c>
      <c r="AB72" s="136" t="e">
        <f t="shared" si="18"/>
        <v>#N/A</v>
      </c>
      <c r="AC72" s="136" t="e">
        <f t="shared" ref="AC72:AC103" si="40">IF(G72&gt;$B$2,0,AB72+AC71)</f>
        <v>#N/A</v>
      </c>
      <c r="AD72" s="136" t="e">
        <f t="shared" ref="AD72:AD103" si="41">IF(H72&gt;$B$2,0,AC72+AD$7)</f>
        <v>#N/A</v>
      </c>
      <c r="AE72" s="145" t="e">
        <f t="shared" ref="AE72:AE103" si="42">IF(B72&gt;$B$2,0,IF(B72&lt;DATE(2012,4,30),-M72,0))</f>
        <v>#N/A</v>
      </c>
      <c r="AF72" s="146" t="e">
        <f t="shared" ref="AF72:AF103" si="43">IF(B72&gt;$B$2,0,AF71+AE72)</f>
        <v>#N/A</v>
      </c>
      <c r="AG72" s="136" t="e">
        <f t="shared" si="27"/>
        <v>#N/A</v>
      </c>
      <c r="AH72" s="146" t="e">
        <f t="shared" ref="AH72:AH103" si="44">AG72/I72</f>
        <v>#N/A</v>
      </c>
      <c r="AJ72" s="72"/>
      <c r="AK72" s="109"/>
    </row>
    <row r="73" spans="1:37" x14ac:dyDescent="0.3">
      <c r="A73" s="143">
        <f t="shared" si="19"/>
        <v>60</v>
      </c>
      <c r="B73" s="143">
        <f t="shared" si="38"/>
        <v>59</v>
      </c>
      <c r="C73" s="27">
        <f t="shared" si="20"/>
        <v>66</v>
      </c>
      <c r="D73" s="28">
        <f t="shared" ref="D73:D136" si="45">IF(B73&gt;$B$2,0,IF(OR(B73=DATE(2008,2,29),B73=DATE(2012,2,29),B73=DATE(2016,2,29)),28,DAY(B73)))</f>
        <v>28</v>
      </c>
      <c r="E73" s="29" t="e">
        <f>VLOOKUP($B73,'Other Inputs'!$A:$B,2,0)</f>
        <v>#N/A</v>
      </c>
      <c r="F73" s="38">
        <f>IF($B73&lt;'Other Inputs'!$E$5,10,IF($B73&lt;'Other Inputs'!$E$6,'Other Inputs'!$F$5,IF($B73&lt;'Other Inputs'!$E$7,'Other Inputs'!$F$6,IF($B73&lt;'Other Inputs'!$E$8,'Other Inputs'!$F$7,IF($B73&lt;'Other Inputs'!$E$9,'Other Inputs'!$F$8,IF($B73&lt;'Other Inputs'!$E$10,'Other Inputs'!$F$9,IF($B73&lt;'Other Inputs'!$E$11,'Other Inputs'!$F$10,IF($B73&lt;'Other Inputs'!$E$12,'Other Inputs'!$F$11,IF($B73&lt;'Other Inputs'!$E$13,'Other Inputs'!$F$12,'Other Inputs'!$F$13)))))))))</f>
        <v>10</v>
      </c>
      <c r="G73" s="37">
        <f>IF($B73&lt;'Other Inputs'!$E$16,9.5,IF($B73&lt;'Other Inputs'!$E$17,'Other Inputs'!$F$16,IF($B73&lt;'Other Inputs'!$E$18,'Other Inputs'!$F$17,IF($B73&lt;'Other Inputs'!$E$19,'Other Inputs'!$F$18,'Other Inputs'!$F$19))))</f>
        <v>9.5</v>
      </c>
      <c r="H73" s="6" t="e">
        <f t="shared" si="21"/>
        <v>#N/A</v>
      </c>
      <c r="I73" s="3" t="e">
        <f t="shared" ref="I73:I105" si="46">IF(B73&gt;DATE(2012,4,30),H73,H73+M72/G73)</f>
        <v>#N/A</v>
      </c>
      <c r="J73" s="7" t="e">
        <f t="shared" si="22"/>
        <v>#N/A</v>
      </c>
      <c r="K73" s="7" t="e">
        <f t="shared" si="23"/>
        <v>#N/A</v>
      </c>
      <c r="L73" s="8">
        <f t="shared" si="39"/>
        <v>0</v>
      </c>
      <c r="M73" s="4" t="e">
        <f t="shared" si="30"/>
        <v>#N/A</v>
      </c>
      <c r="N73" s="9" t="e">
        <f t="shared" si="31"/>
        <v>#N/A</v>
      </c>
      <c r="O73" s="5">
        <f t="shared" ref="O73:O105" si="47">IF(B73&lt;$B$2,IF(B73&gt;DATE(2012,4,30),M72,0),0)+IF(B73=$B$2,M73,0)</f>
        <v>0</v>
      </c>
      <c r="P73" s="5">
        <f t="shared" ref="P73:P105" si="48">O73+IF(B73=$B$2,N73,0)</f>
        <v>0</v>
      </c>
      <c r="Q73" s="41" t="e">
        <f t="shared" si="26"/>
        <v>#N/A</v>
      </c>
      <c r="R73" s="22" t="e">
        <f>IF(B73&gt;$B$2,0,SUM($Q$8:Q73))</f>
        <v>#N/A</v>
      </c>
      <c r="S73" s="22" t="e">
        <f t="shared" ref="S73:S105" si="49">IF(B73&gt;$B$2,0,F73+R73)</f>
        <v>#N/A</v>
      </c>
      <c r="T73" s="18" t="e">
        <f t="shared" ref="T73:T105" si="50">IF(B73&gt;$B$2,0,IF(B73=$B$2,Q73+F73,Q73))</f>
        <v>#N/A</v>
      </c>
      <c r="U73" s="65"/>
      <c r="V73" s="135" t="e">
        <f>VLOOKUP(YEAR($B73),'Other Inputs'!$J:$K,2,0)</f>
        <v>#N/A</v>
      </c>
      <c r="W73" s="136" t="e">
        <f t="shared" ref="W73:W136" si="51">IF(B73&lt;=$B$2,V73*Q73,0)</f>
        <v>#N/A</v>
      </c>
      <c r="X73" s="136" t="e">
        <f t="shared" ref="X73:X136" si="52">IF(B73&gt;$B$2,0,W73+X72)</f>
        <v>#N/A</v>
      </c>
      <c r="Y73" s="136" t="e">
        <f t="shared" ref="Y73:Y136" si="53">IF(C73&gt;$B$2,0,X73+Y$7)</f>
        <v>#N/A</v>
      </c>
      <c r="AA73" s="135" t="e">
        <f>VLOOKUP(YEAR($B73),'Other Inputs'!$J:$K,2,0)</f>
        <v>#N/A</v>
      </c>
      <c r="AB73" s="136" t="e">
        <f t="shared" ref="AB73:AB136" si="54">IF(G73&lt;=$B$2,AA73*M73,0)</f>
        <v>#N/A</v>
      </c>
      <c r="AC73" s="136" t="e">
        <f t="shared" si="40"/>
        <v>#N/A</v>
      </c>
      <c r="AD73" s="136" t="e">
        <f t="shared" si="41"/>
        <v>#N/A</v>
      </c>
      <c r="AE73" s="145" t="e">
        <f t="shared" si="42"/>
        <v>#N/A</v>
      </c>
      <c r="AF73" s="146" t="e">
        <f t="shared" si="43"/>
        <v>#N/A</v>
      </c>
      <c r="AG73" s="136" t="e">
        <f t="shared" si="27"/>
        <v>#N/A</v>
      </c>
      <c r="AH73" s="146" t="e">
        <f t="shared" si="44"/>
        <v>#N/A</v>
      </c>
      <c r="AJ73" s="72"/>
      <c r="AK73" s="109"/>
    </row>
    <row r="74" spans="1:37" x14ac:dyDescent="0.3">
      <c r="A74" s="143">
        <f t="shared" ref="A74:A145" si="55">EOMONTH(A73,0)+1</f>
        <v>60</v>
      </c>
      <c r="B74" s="143">
        <f t="shared" si="38"/>
        <v>59</v>
      </c>
      <c r="C74" s="27">
        <f t="shared" ref="C74:C145" si="56">C73+1</f>
        <v>67</v>
      </c>
      <c r="D74" s="28">
        <f t="shared" si="45"/>
        <v>28</v>
      </c>
      <c r="E74" s="29" t="e">
        <f>VLOOKUP($B74,'Other Inputs'!$A:$B,2,0)</f>
        <v>#N/A</v>
      </c>
      <c r="F74" s="38">
        <f>IF($B74&lt;'Other Inputs'!$E$5,10,IF($B74&lt;'Other Inputs'!$E$6,'Other Inputs'!$F$5,IF($B74&lt;'Other Inputs'!$E$7,'Other Inputs'!$F$6,IF($B74&lt;'Other Inputs'!$E$8,'Other Inputs'!$F$7,IF($B74&lt;'Other Inputs'!$E$9,'Other Inputs'!$F$8,IF($B74&lt;'Other Inputs'!$E$10,'Other Inputs'!$F$9,IF($B74&lt;'Other Inputs'!$E$11,'Other Inputs'!$F$10,IF($B74&lt;'Other Inputs'!$E$12,'Other Inputs'!$F$11,IF($B74&lt;'Other Inputs'!$E$13,'Other Inputs'!$F$12,'Other Inputs'!$F$13)))))))))</f>
        <v>10</v>
      </c>
      <c r="G74" s="37">
        <f>IF($B74&lt;'Other Inputs'!$E$16,9.5,IF($B74&lt;'Other Inputs'!$E$17,'Other Inputs'!$F$16,IF($B74&lt;'Other Inputs'!$E$18,'Other Inputs'!$F$17,IF($B74&lt;'Other Inputs'!$E$19,'Other Inputs'!$F$18,'Other Inputs'!$F$19))))</f>
        <v>9.5</v>
      </c>
      <c r="H74" s="6" t="e">
        <f t="shared" ref="H74:H81" si="57">+I73</f>
        <v>#N/A</v>
      </c>
      <c r="I74" s="3" t="e">
        <f t="shared" si="46"/>
        <v>#N/A</v>
      </c>
      <c r="J74" s="7" t="e">
        <f t="shared" ref="J74:J105" si="58">(14-DAY(A74)+1)*E74*H74</f>
        <v>#N/A</v>
      </c>
      <c r="K74" s="7" t="e">
        <f t="shared" ref="K74:K105" si="59">IF(OR(B74=DATE(2008,2,29),B74=DATE(2012,2,29)),14,DAY(B74)-14)*E74*I74</f>
        <v>#N/A</v>
      </c>
      <c r="L74" s="8">
        <f t="shared" si="39"/>
        <v>0</v>
      </c>
      <c r="M74" s="4" t="e">
        <f t="shared" si="30"/>
        <v>#N/A</v>
      </c>
      <c r="N74" s="9" t="e">
        <f t="shared" si="31"/>
        <v>#N/A</v>
      </c>
      <c r="O74" s="5">
        <f t="shared" si="47"/>
        <v>0</v>
      </c>
      <c r="P74" s="5">
        <f t="shared" si="48"/>
        <v>0</v>
      </c>
      <c r="Q74" s="41" t="e">
        <f t="shared" ref="Q74:Q137" si="60">IF(B74&gt;$B$2,0,1)*((D73*E73+IF(B74=$B$2,D74*E74,0)+IF(B74=DATE(2013,11,30),0.395,0)+IF(B74=DATE(2015,12,31),0.25,0)+IF(B74=DATE(2017,3,31),1,0)+IF(B74=DATE(2017,12,31),2.4,0)))</f>
        <v>#N/A</v>
      </c>
      <c r="R74" s="22" t="e">
        <f>IF(B74&gt;$B$2,0,SUM($Q$8:Q74))</f>
        <v>#N/A</v>
      </c>
      <c r="S74" s="22" t="e">
        <f t="shared" si="49"/>
        <v>#N/A</v>
      </c>
      <c r="T74" s="18" t="e">
        <f t="shared" si="50"/>
        <v>#N/A</v>
      </c>
      <c r="U74" s="65"/>
      <c r="V74" s="135" t="e">
        <f>VLOOKUP(YEAR($B74),'Other Inputs'!$J:$K,2,0)</f>
        <v>#N/A</v>
      </c>
      <c r="W74" s="136" t="e">
        <f t="shared" si="51"/>
        <v>#N/A</v>
      </c>
      <c r="X74" s="136" t="e">
        <f t="shared" si="52"/>
        <v>#N/A</v>
      </c>
      <c r="Y74" s="136" t="e">
        <f t="shared" si="53"/>
        <v>#N/A</v>
      </c>
      <c r="AA74" s="135" t="e">
        <f>VLOOKUP(YEAR($B74),'Other Inputs'!$J:$K,2,0)</f>
        <v>#N/A</v>
      </c>
      <c r="AB74" s="136" t="e">
        <f t="shared" si="54"/>
        <v>#N/A</v>
      </c>
      <c r="AC74" s="136" t="e">
        <f t="shared" si="40"/>
        <v>#N/A</v>
      </c>
      <c r="AD74" s="136" t="e">
        <f t="shared" si="41"/>
        <v>#N/A</v>
      </c>
      <c r="AE74" s="145" t="e">
        <f t="shared" si="42"/>
        <v>#N/A</v>
      </c>
      <c r="AF74" s="146" t="e">
        <f t="shared" si="43"/>
        <v>#N/A</v>
      </c>
      <c r="AG74" s="136" t="e">
        <f t="shared" si="27"/>
        <v>#N/A</v>
      </c>
      <c r="AH74" s="146" t="e">
        <f t="shared" si="44"/>
        <v>#N/A</v>
      </c>
      <c r="AJ74" s="72"/>
      <c r="AK74" s="109"/>
    </row>
    <row r="75" spans="1:37" x14ac:dyDescent="0.3">
      <c r="A75" s="143">
        <f t="shared" si="55"/>
        <v>60</v>
      </c>
      <c r="B75" s="143">
        <f t="shared" si="38"/>
        <v>59</v>
      </c>
      <c r="C75" s="27">
        <f t="shared" si="56"/>
        <v>68</v>
      </c>
      <c r="D75" s="28">
        <f t="shared" si="45"/>
        <v>28</v>
      </c>
      <c r="E75" s="29" t="e">
        <f>VLOOKUP($B75,'Other Inputs'!$A:$B,2,0)</f>
        <v>#N/A</v>
      </c>
      <c r="F75" s="38">
        <f>IF($B75&lt;'Other Inputs'!$E$5,10,IF($B75&lt;'Other Inputs'!$E$6,'Other Inputs'!$F$5,IF($B75&lt;'Other Inputs'!$E$7,'Other Inputs'!$F$6,IF($B75&lt;'Other Inputs'!$E$8,'Other Inputs'!$F$7,IF($B75&lt;'Other Inputs'!$E$9,'Other Inputs'!$F$8,IF($B75&lt;'Other Inputs'!$E$10,'Other Inputs'!$F$9,IF($B75&lt;'Other Inputs'!$E$11,'Other Inputs'!$F$10,IF($B75&lt;'Other Inputs'!$E$12,'Other Inputs'!$F$11,IF($B75&lt;'Other Inputs'!$E$13,'Other Inputs'!$F$12,'Other Inputs'!$F$13)))))))))</f>
        <v>10</v>
      </c>
      <c r="G75" s="37">
        <f>IF($B75&lt;'Other Inputs'!$E$16,9.5,IF($B75&lt;'Other Inputs'!$E$17,'Other Inputs'!$F$16,IF($B75&lt;'Other Inputs'!$E$18,'Other Inputs'!$F$17,IF($B75&lt;'Other Inputs'!$E$19,'Other Inputs'!$F$18,'Other Inputs'!$F$19))))</f>
        <v>9.5</v>
      </c>
      <c r="H75" s="6" t="e">
        <f t="shared" si="57"/>
        <v>#N/A</v>
      </c>
      <c r="I75" s="3" t="e">
        <f t="shared" si="46"/>
        <v>#N/A</v>
      </c>
      <c r="J75" s="7" t="e">
        <f t="shared" si="58"/>
        <v>#N/A</v>
      </c>
      <c r="K75" s="7" t="e">
        <f t="shared" si="59"/>
        <v>#N/A</v>
      </c>
      <c r="L75" s="8">
        <f t="shared" si="39"/>
        <v>0</v>
      </c>
      <c r="M75" s="4" t="e">
        <f t="shared" si="30"/>
        <v>#N/A</v>
      </c>
      <c r="N75" s="9" t="e">
        <f t="shared" si="31"/>
        <v>#N/A</v>
      </c>
      <c r="O75" s="5">
        <f t="shared" si="47"/>
        <v>0</v>
      </c>
      <c r="P75" s="5">
        <f t="shared" si="48"/>
        <v>0</v>
      </c>
      <c r="Q75" s="41" t="e">
        <f t="shared" si="60"/>
        <v>#N/A</v>
      </c>
      <c r="R75" s="22" t="e">
        <f>IF(B75&gt;$B$2,0,SUM($Q$8:Q75))</f>
        <v>#N/A</v>
      </c>
      <c r="S75" s="22" t="e">
        <f t="shared" si="49"/>
        <v>#N/A</v>
      </c>
      <c r="T75" s="18" t="e">
        <f t="shared" si="50"/>
        <v>#N/A</v>
      </c>
      <c r="U75" s="65"/>
      <c r="V75" s="135" t="e">
        <f>VLOOKUP(YEAR($B75),'Other Inputs'!$J:$K,2,0)</f>
        <v>#N/A</v>
      </c>
      <c r="W75" s="136" t="e">
        <f t="shared" si="51"/>
        <v>#N/A</v>
      </c>
      <c r="X75" s="136" t="e">
        <f t="shared" si="52"/>
        <v>#N/A</v>
      </c>
      <c r="Y75" s="136" t="e">
        <f t="shared" si="53"/>
        <v>#N/A</v>
      </c>
      <c r="AA75" s="135" t="e">
        <f>VLOOKUP(YEAR($B75),'Other Inputs'!$J:$K,2,0)</f>
        <v>#N/A</v>
      </c>
      <c r="AB75" s="136" t="e">
        <f t="shared" si="54"/>
        <v>#N/A</v>
      </c>
      <c r="AC75" s="136" t="e">
        <f t="shared" si="40"/>
        <v>#N/A</v>
      </c>
      <c r="AD75" s="136" t="e">
        <f t="shared" si="41"/>
        <v>#N/A</v>
      </c>
      <c r="AE75" s="145" t="e">
        <f t="shared" si="42"/>
        <v>#N/A</v>
      </c>
      <c r="AF75" s="146" t="e">
        <f t="shared" si="43"/>
        <v>#N/A</v>
      </c>
      <c r="AG75" s="136" t="e">
        <f t="shared" si="27"/>
        <v>#N/A</v>
      </c>
      <c r="AH75" s="146" t="e">
        <f t="shared" si="44"/>
        <v>#N/A</v>
      </c>
      <c r="AJ75" s="72"/>
      <c r="AK75" s="109"/>
    </row>
    <row r="76" spans="1:37" x14ac:dyDescent="0.3">
      <c r="A76" s="143">
        <f t="shared" si="55"/>
        <v>60</v>
      </c>
      <c r="B76" s="143">
        <f t="shared" si="38"/>
        <v>59</v>
      </c>
      <c r="C76" s="27">
        <f t="shared" si="56"/>
        <v>69</v>
      </c>
      <c r="D76" s="28">
        <f t="shared" si="45"/>
        <v>28</v>
      </c>
      <c r="E76" s="29" t="e">
        <f>VLOOKUP($B76,'Other Inputs'!$A:$B,2,0)</f>
        <v>#N/A</v>
      </c>
      <c r="F76" s="38">
        <f>IF($B76&lt;'Other Inputs'!$E$5,10,IF($B76&lt;'Other Inputs'!$E$6,'Other Inputs'!$F$5,IF($B76&lt;'Other Inputs'!$E$7,'Other Inputs'!$F$6,IF($B76&lt;'Other Inputs'!$E$8,'Other Inputs'!$F$7,IF($B76&lt;'Other Inputs'!$E$9,'Other Inputs'!$F$8,IF($B76&lt;'Other Inputs'!$E$10,'Other Inputs'!$F$9,IF($B76&lt;'Other Inputs'!$E$11,'Other Inputs'!$F$10,IF($B76&lt;'Other Inputs'!$E$12,'Other Inputs'!$F$11,IF($B76&lt;'Other Inputs'!$E$13,'Other Inputs'!$F$12,'Other Inputs'!$F$13)))))))))</f>
        <v>10</v>
      </c>
      <c r="G76" s="37">
        <f>IF($B76&lt;'Other Inputs'!$E$16,9.5,IF($B76&lt;'Other Inputs'!$E$17,'Other Inputs'!$F$16,IF($B76&lt;'Other Inputs'!$E$18,'Other Inputs'!$F$17,IF($B76&lt;'Other Inputs'!$E$19,'Other Inputs'!$F$18,'Other Inputs'!$F$19))))</f>
        <v>9.5</v>
      </c>
      <c r="H76" s="6" t="e">
        <f t="shared" si="57"/>
        <v>#N/A</v>
      </c>
      <c r="I76" s="3" t="e">
        <f t="shared" si="46"/>
        <v>#N/A</v>
      </c>
      <c r="J76" s="7" t="e">
        <f t="shared" si="58"/>
        <v>#N/A</v>
      </c>
      <c r="K76" s="7" t="e">
        <f t="shared" si="59"/>
        <v>#N/A</v>
      </c>
      <c r="L76" s="8">
        <f t="shared" si="39"/>
        <v>0</v>
      </c>
      <c r="M76" s="4" t="e">
        <f t="shared" si="30"/>
        <v>#N/A</v>
      </c>
      <c r="N76" s="9" t="e">
        <f t="shared" si="31"/>
        <v>#N/A</v>
      </c>
      <c r="O76" s="5">
        <f t="shared" si="47"/>
        <v>0</v>
      </c>
      <c r="P76" s="5">
        <f t="shared" si="48"/>
        <v>0</v>
      </c>
      <c r="Q76" s="41" t="e">
        <f t="shared" si="60"/>
        <v>#N/A</v>
      </c>
      <c r="R76" s="22" t="e">
        <f>IF(B76&gt;$B$2,0,SUM($Q$8:Q76))</f>
        <v>#N/A</v>
      </c>
      <c r="S76" s="22" t="e">
        <f t="shared" si="49"/>
        <v>#N/A</v>
      </c>
      <c r="T76" s="18" t="e">
        <f t="shared" si="50"/>
        <v>#N/A</v>
      </c>
      <c r="U76" s="65"/>
      <c r="V76" s="135" t="e">
        <f>VLOOKUP(YEAR($B76),'Other Inputs'!$J:$K,2,0)</f>
        <v>#N/A</v>
      </c>
      <c r="W76" s="136" t="e">
        <f t="shared" si="51"/>
        <v>#N/A</v>
      </c>
      <c r="X76" s="136" t="e">
        <f t="shared" si="52"/>
        <v>#N/A</v>
      </c>
      <c r="Y76" s="136" t="e">
        <f t="shared" si="53"/>
        <v>#N/A</v>
      </c>
      <c r="AA76" s="135" t="e">
        <f>VLOOKUP(YEAR($B76),'Other Inputs'!$J:$K,2,0)</f>
        <v>#N/A</v>
      </c>
      <c r="AB76" s="136" t="e">
        <f t="shared" si="54"/>
        <v>#N/A</v>
      </c>
      <c r="AC76" s="136" t="e">
        <f t="shared" si="40"/>
        <v>#N/A</v>
      </c>
      <c r="AD76" s="136" t="e">
        <f t="shared" si="41"/>
        <v>#N/A</v>
      </c>
      <c r="AE76" s="145" t="e">
        <f t="shared" si="42"/>
        <v>#N/A</v>
      </c>
      <c r="AF76" s="146" t="e">
        <f t="shared" si="43"/>
        <v>#N/A</v>
      </c>
      <c r="AG76" s="136" t="e">
        <f t="shared" si="27"/>
        <v>#N/A</v>
      </c>
      <c r="AH76" s="146" t="e">
        <f t="shared" si="44"/>
        <v>#N/A</v>
      </c>
      <c r="AJ76" s="72"/>
      <c r="AK76" s="109"/>
    </row>
    <row r="77" spans="1:37" x14ac:dyDescent="0.3">
      <c r="A77" s="143">
        <f t="shared" si="55"/>
        <v>60</v>
      </c>
      <c r="B77" s="143">
        <f t="shared" si="38"/>
        <v>59</v>
      </c>
      <c r="C77" s="27">
        <f t="shared" si="56"/>
        <v>70</v>
      </c>
      <c r="D77" s="28">
        <f t="shared" si="45"/>
        <v>28</v>
      </c>
      <c r="E77" s="29" t="e">
        <f>VLOOKUP($B77,'Other Inputs'!$A:$B,2,0)</f>
        <v>#N/A</v>
      </c>
      <c r="F77" s="38">
        <f>IF($B77&lt;'Other Inputs'!$E$5,10,IF($B77&lt;'Other Inputs'!$E$6,'Other Inputs'!$F$5,IF($B77&lt;'Other Inputs'!$E$7,'Other Inputs'!$F$6,IF($B77&lt;'Other Inputs'!$E$8,'Other Inputs'!$F$7,IF($B77&lt;'Other Inputs'!$E$9,'Other Inputs'!$F$8,IF($B77&lt;'Other Inputs'!$E$10,'Other Inputs'!$F$9,IF($B77&lt;'Other Inputs'!$E$11,'Other Inputs'!$F$10,IF($B77&lt;'Other Inputs'!$E$12,'Other Inputs'!$F$11,IF($B77&lt;'Other Inputs'!$E$13,'Other Inputs'!$F$12,'Other Inputs'!$F$13)))))))))</f>
        <v>10</v>
      </c>
      <c r="G77" s="37">
        <f>IF($B77&lt;'Other Inputs'!$E$16,9.5,IF($B77&lt;'Other Inputs'!$E$17,'Other Inputs'!$F$16,IF($B77&lt;'Other Inputs'!$E$18,'Other Inputs'!$F$17,IF($B77&lt;'Other Inputs'!$E$19,'Other Inputs'!$F$18,'Other Inputs'!$F$19))))</f>
        <v>9.5</v>
      </c>
      <c r="H77" s="6" t="e">
        <f t="shared" si="57"/>
        <v>#N/A</v>
      </c>
      <c r="I77" s="3" t="e">
        <f t="shared" si="46"/>
        <v>#N/A</v>
      </c>
      <c r="J77" s="7" t="e">
        <f t="shared" si="58"/>
        <v>#N/A</v>
      </c>
      <c r="K77" s="7" t="e">
        <f t="shared" si="59"/>
        <v>#N/A</v>
      </c>
      <c r="L77" s="8">
        <f t="shared" si="39"/>
        <v>0</v>
      </c>
      <c r="M77" s="4" t="e">
        <f t="shared" si="30"/>
        <v>#N/A</v>
      </c>
      <c r="N77" s="9" t="e">
        <f t="shared" si="31"/>
        <v>#N/A</v>
      </c>
      <c r="O77" s="5">
        <f t="shared" si="47"/>
        <v>0</v>
      </c>
      <c r="P77" s="5">
        <f t="shared" si="48"/>
        <v>0</v>
      </c>
      <c r="Q77" s="41" t="e">
        <f t="shared" si="60"/>
        <v>#N/A</v>
      </c>
      <c r="R77" s="22" t="e">
        <f>IF(B77&gt;$B$2,0,SUM($Q$8:Q77))</f>
        <v>#N/A</v>
      </c>
      <c r="S77" s="22" t="e">
        <f t="shared" si="49"/>
        <v>#N/A</v>
      </c>
      <c r="T77" s="18" t="e">
        <f t="shared" si="50"/>
        <v>#N/A</v>
      </c>
      <c r="V77" s="135" t="e">
        <f>VLOOKUP(YEAR($B77),'Other Inputs'!$J:$K,2,0)</f>
        <v>#N/A</v>
      </c>
      <c r="W77" s="136" t="e">
        <f t="shared" si="51"/>
        <v>#N/A</v>
      </c>
      <c r="X77" s="136" t="e">
        <f t="shared" si="52"/>
        <v>#N/A</v>
      </c>
      <c r="Y77" s="136" t="e">
        <f t="shared" si="53"/>
        <v>#N/A</v>
      </c>
      <c r="AA77" s="135" t="e">
        <f>VLOOKUP(YEAR($B77),'Other Inputs'!$J:$K,2,0)</f>
        <v>#N/A</v>
      </c>
      <c r="AB77" s="136" t="e">
        <f t="shared" si="54"/>
        <v>#N/A</v>
      </c>
      <c r="AC77" s="136" t="e">
        <f t="shared" si="40"/>
        <v>#N/A</v>
      </c>
      <c r="AD77" s="136" t="e">
        <f t="shared" si="41"/>
        <v>#N/A</v>
      </c>
      <c r="AE77" s="145" t="e">
        <f t="shared" si="42"/>
        <v>#N/A</v>
      </c>
      <c r="AF77" s="146" t="e">
        <f t="shared" si="43"/>
        <v>#N/A</v>
      </c>
      <c r="AG77" s="136" t="e">
        <f t="shared" si="27"/>
        <v>#N/A</v>
      </c>
      <c r="AH77" s="146" t="e">
        <f t="shared" si="44"/>
        <v>#N/A</v>
      </c>
      <c r="AJ77" s="72"/>
      <c r="AK77" s="109"/>
    </row>
    <row r="78" spans="1:37" x14ac:dyDescent="0.3">
      <c r="A78" s="143">
        <f t="shared" si="55"/>
        <v>60</v>
      </c>
      <c r="B78" s="143">
        <f t="shared" si="38"/>
        <v>59</v>
      </c>
      <c r="C78" s="27">
        <f t="shared" si="56"/>
        <v>71</v>
      </c>
      <c r="D78" s="28">
        <f t="shared" si="45"/>
        <v>28</v>
      </c>
      <c r="E78" s="29" t="e">
        <f>VLOOKUP($B78,'Other Inputs'!$A:$B,2,0)</f>
        <v>#N/A</v>
      </c>
      <c r="F78" s="38">
        <f>IF($B78&lt;'Other Inputs'!$E$5,10,IF($B78&lt;'Other Inputs'!$E$6,'Other Inputs'!$F$5,IF($B78&lt;'Other Inputs'!$E$7,'Other Inputs'!$F$6,IF($B78&lt;'Other Inputs'!$E$8,'Other Inputs'!$F$7,IF($B78&lt;'Other Inputs'!$E$9,'Other Inputs'!$F$8,IF($B78&lt;'Other Inputs'!$E$10,'Other Inputs'!$F$9,IF($B78&lt;'Other Inputs'!$E$11,'Other Inputs'!$F$10,IF($B78&lt;'Other Inputs'!$E$12,'Other Inputs'!$F$11,IF($B78&lt;'Other Inputs'!$E$13,'Other Inputs'!$F$12,'Other Inputs'!$F$13)))))))))</f>
        <v>10</v>
      </c>
      <c r="G78" s="37">
        <f>IF($B78&lt;'Other Inputs'!$E$16,9.5,IF($B78&lt;'Other Inputs'!$E$17,'Other Inputs'!$F$16,IF($B78&lt;'Other Inputs'!$E$18,'Other Inputs'!$F$17,IF($B78&lt;'Other Inputs'!$E$19,'Other Inputs'!$F$18,'Other Inputs'!$F$19))))</f>
        <v>9.5</v>
      </c>
      <c r="H78" s="6" t="e">
        <f t="shared" si="57"/>
        <v>#N/A</v>
      </c>
      <c r="I78" s="3" t="e">
        <f t="shared" si="46"/>
        <v>#N/A</v>
      </c>
      <c r="J78" s="7" t="e">
        <f t="shared" si="58"/>
        <v>#N/A</v>
      </c>
      <c r="K78" s="7" t="e">
        <f t="shared" si="59"/>
        <v>#N/A</v>
      </c>
      <c r="L78" s="8">
        <f t="shared" si="39"/>
        <v>0</v>
      </c>
      <c r="M78" s="4" t="e">
        <f t="shared" si="30"/>
        <v>#N/A</v>
      </c>
      <c r="N78" s="9" t="e">
        <f t="shared" si="31"/>
        <v>#N/A</v>
      </c>
      <c r="O78" s="5">
        <f t="shared" si="47"/>
        <v>0</v>
      </c>
      <c r="P78" s="5">
        <f t="shared" si="48"/>
        <v>0</v>
      </c>
      <c r="Q78" s="41" t="e">
        <f t="shared" si="60"/>
        <v>#N/A</v>
      </c>
      <c r="R78" s="22" t="e">
        <f>IF(B78&gt;$B$2,0,SUM($Q$8:Q78))</f>
        <v>#N/A</v>
      </c>
      <c r="S78" s="22" t="e">
        <f t="shared" si="49"/>
        <v>#N/A</v>
      </c>
      <c r="T78" s="18" t="e">
        <f t="shared" si="50"/>
        <v>#N/A</v>
      </c>
      <c r="V78" s="135" t="e">
        <f>VLOOKUP(YEAR($B78),'Other Inputs'!$J:$K,2,0)</f>
        <v>#N/A</v>
      </c>
      <c r="W78" s="136" t="e">
        <f t="shared" si="51"/>
        <v>#N/A</v>
      </c>
      <c r="X78" s="136" t="e">
        <f t="shared" si="52"/>
        <v>#N/A</v>
      </c>
      <c r="Y78" s="136" t="e">
        <f t="shared" si="53"/>
        <v>#N/A</v>
      </c>
      <c r="AA78" s="135" t="e">
        <f>VLOOKUP(YEAR($B78),'Other Inputs'!$J:$K,2,0)</f>
        <v>#N/A</v>
      </c>
      <c r="AB78" s="136" t="e">
        <f t="shared" si="54"/>
        <v>#N/A</v>
      </c>
      <c r="AC78" s="136" t="e">
        <f t="shared" si="40"/>
        <v>#N/A</v>
      </c>
      <c r="AD78" s="136" t="e">
        <f t="shared" si="41"/>
        <v>#N/A</v>
      </c>
      <c r="AE78" s="145" t="e">
        <f t="shared" si="42"/>
        <v>#N/A</v>
      </c>
      <c r="AF78" s="146" t="e">
        <f t="shared" si="43"/>
        <v>#N/A</v>
      </c>
      <c r="AG78" s="136" t="e">
        <f t="shared" si="27"/>
        <v>#N/A</v>
      </c>
      <c r="AH78" s="146" t="e">
        <f t="shared" si="44"/>
        <v>#N/A</v>
      </c>
      <c r="AJ78" s="72"/>
      <c r="AK78" s="109"/>
    </row>
    <row r="79" spans="1:37" x14ac:dyDescent="0.3">
      <c r="A79" s="143">
        <f t="shared" si="55"/>
        <v>60</v>
      </c>
      <c r="B79" s="143">
        <f t="shared" si="38"/>
        <v>59</v>
      </c>
      <c r="C79" s="27">
        <f t="shared" si="56"/>
        <v>72</v>
      </c>
      <c r="D79" s="28">
        <f t="shared" si="45"/>
        <v>28</v>
      </c>
      <c r="E79" s="29" t="e">
        <f>VLOOKUP($B79,'Other Inputs'!$A:$B,2,0)</f>
        <v>#N/A</v>
      </c>
      <c r="F79" s="38">
        <f>IF($B79&lt;'Other Inputs'!$E$5,10,IF($B79&lt;'Other Inputs'!$E$6,'Other Inputs'!$F$5,IF($B79&lt;'Other Inputs'!$E$7,'Other Inputs'!$F$6,IF($B79&lt;'Other Inputs'!$E$8,'Other Inputs'!$F$7,IF($B79&lt;'Other Inputs'!$E$9,'Other Inputs'!$F$8,IF($B79&lt;'Other Inputs'!$E$10,'Other Inputs'!$F$9,IF($B79&lt;'Other Inputs'!$E$11,'Other Inputs'!$F$10,IF($B79&lt;'Other Inputs'!$E$12,'Other Inputs'!$F$11,IF($B79&lt;'Other Inputs'!$E$13,'Other Inputs'!$F$12,'Other Inputs'!$F$13)))))))))</f>
        <v>10</v>
      </c>
      <c r="G79" s="37">
        <f>IF($B79&lt;'Other Inputs'!$E$16,9.5,IF($B79&lt;'Other Inputs'!$E$17,'Other Inputs'!$F$16,IF($B79&lt;'Other Inputs'!$E$18,'Other Inputs'!$F$17,IF($B79&lt;'Other Inputs'!$E$19,'Other Inputs'!$F$18,'Other Inputs'!$F$19))))</f>
        <v>9.5</v>
      </c>
      <c r="H79" s="6" t="e">
        <f t="shared" si="57"/>
        <v>#N/A</v>
      </c>
      <c r="I79" s="3" t="e">
        <f t="shared" si="46"/>
        <v>#N/A</v>
      </c>
      <c r="J79" s="7" t="e">
        <f t="shared" si="58"/>
        <v>#N/A</v>
      </c>
      <c r="K79" s="7" t="e">
        <f t="shared" si="59"/>
        <v>#N/A</v>
      </c>
      <c r="L79" s="8">
        <f t="shared" si="39"/>
        <v>0</v>
      </c>
      <c r="M79" s="4" t="e">
        <f t="shared" si="30"/>
        <v>#N/A</v>
      </c>
      <c r="N79" s="9" t="e">
        <f t="shared" si="31"/>
        <v>#N/A</v>
      </c>
      <c r="O79" s="5">
        <f t="shared" si="47"/>
        <v>0</v>
      </c>
      <c r="P79" s="5">
        <f t="shared" si="48"/>
        <v>0</v>
      </c>
      <c r="Q79" s="41" t="e">
        <f t="shared" si="60"/>
        <v>#N/A</v>
      </c>
      <c r="R79" s="22" t="e">
        <f>IF(B79&gt;$B$2,0,SUM($Q$8:Q79))</f>
        <v>#N/A</v>
      </c>
      <c r="S79" s="22" t="e">
        <f t="shared" si="49"/>
        <v>#N/A</v>
      </c>
      <c r="T79" s="18" t="e">
        <f t="shared" si="50"/>
        <v>#N/A</v>
      </c>
      <c r="V79" s="135" t="e">
        <f>VLOOKUP(YEAR($B79),'Other Inputs'!$J:$K,2,0)</f>
        <v>#N/A</v>
      </c>
      <c r="W79" s="136" t="e">
        <f t="shared" si="51"/>
        <v>#N/A</v>
      </c>
      <c r="X79" s="136" t="e">
        <f t="shared" si="52"/>
        <v>#N/A</v>
      </c>
      <c r="Y79" s="136" t="e">
        <f t="shared" si="53"/>
        <v>#N/A</v>
      </c>
      <c r="AA79" s="135" t="e">
        <f>VLOOKUP(YEAR($B79),'Other Inputs'!$J:$K,2,0)</f>
        <v>#N/A</v>
      </c>
      <c r="AB79" s="136" t="e">
        <f t="shared" si="54"/>
        <v>#N/A</v>
      </c>
      <c r="AC79" s="136" t="e">
        <f t="shared" si="40"/>
        <v>#N/A</v>
      </c>
      <c r="AD79" s="136" t="e">
        <f t="shared" si="41"/>
        <v>#N/A</v>
      </c>
      <c r="AE79" s="145" t="e">
        <f t="shared" si="42"/>
        <v>#N/A</v>
      </c>
      <c r="AF79" s="146" t="e">
        <f t="shared" si="43"/>
        <v>#N/A</v>
      </c>
      <c r="AG79" s="136" t="e">
        <f t="shared" si="27"/>
        <v>#N/A</v>
      </c>
      <c r="AH79" s="146" t="e">
        <f t="shared" si="44"/>
        <v>#N/A</v>
      </c>
      <c r="AJ79" s="72"/>
      <c r="AK79" s="109"/>
    </row>
    <row r="80" spans="1:37" x14ac:dyDescent="0.3">
      <c r="A80" s="143">
        <f t="shared" si="55"/>
        <v>60</v>
      </c>
      <c r="B80" s="143">
        <f t="shared" si="38"/>
        <v>59</v>
      </c>
      <c r="C80" s="27">
        <f t="shared" si="56"/>
        <v>73</v>
      </c>
      <c r="D80" s="28">
        <f t="shared" si="45"/>
        <v>28</v>
      </c>
      <c r="E80" s="29" t="e">
        <f>VLOOKUP($B80,'Other Inputs'!$A:$B,2,0)</f>
        <v>#N/A</v>
      </c>
      <c r="F80" s="38">
        <f>IF($B80&lt;'Other Inputs'!$E$5,10,IF($B80&lt;'Other Inputs'!$E$6,'Other Inputs'!$F$5,IF($B80&lt;'Other Inputs'!$E$7,'Other Inputs'!$F$6,IF($B80&lt;'Other Inputs'!$E$8,'Other Inputs'!$F$7,IF($B80&lt;'Other Inputs'!$E$9,'Other Inputs'!$F$8,IF($B80&lt;'Other Inputs'!$E$10,'Other Inputs'!$F$9,IF($B80&lt;'Other Inputs'!$E$11,'Other Inputs'!$F$10,IF($B80&lt;'Other Inputs'!$E$12,'Other Inputs'!$F$11,IF($B80&lt;'Other Inputs'!$E$13,'Other Inputs'!$F$12,'Other Inputs'!$F$13)))))))))</f>
        <v>10</v>
      </c>
      <c r="G80" s="37">
        <f>IF($B80&lt;'Other Inputs'!$E$16,9.5,IF($B80&lt;'Other Inputs'!$E$17,'Other Inputs'!$F$16,IF($B80&lt;'Other Inputs'!$E$18,'Other Inputs'!$F$17,IF($B80&lt;'Other Inputs'!$E$19,'Other Inputs'!$F$18,'Other Inputs'!$F$19))))</f>
        <v>9.5</v>
      </c>
      <c r="H80" s="6" t="e">
        <f t="shared" si="57"/>
        <v>#N/A</v>
      </c>
      <c r="I80" s="3" t="e">
        <f t="shared" si="46"/>
        <v>#N/A</v>
      </c>
      <c r="J80" s="7" t="e">
        <f t="shared" si="58"/>
        <v>#N/A</v>
      </c>
      <c r="K80" s="7" t="e">
        <f t="shared" si="59"/>
        <v>#N/A</v>
      </c>
      <c r="L80" s="8">
        <f t="shared" si="39"/>
        <v>0</v>
      </c>
      <c r="M80" s="4" t="e">
        <f t="shared" si="30"/>
        <v>#N/A</v>
      </c>
      <c r="N80" s="9" t="e">
        <f t="shared" si="31"/>
        <v>#N/A</v>
      </c>
      <c r="O80" s="5">
        <f t="shared" si="47"/>
        <v>0</v>
      </c>
      <c r="P80" s="5">
        <f t="shared" si="48"/>
        <v>0</v>
      </c>
      <c r="Q80" s="41" t="e">
        <f t="shared" si="60"/>
        <v>#N/A</v>
      </c>
      <c r="R80" s="22" t="e">
        <f>IF(B80&gt;$B$2,0,SUM($Q$8:Q80))</f>
        <v>#N/A</v>
      </c>
      <c r="S80" s="22" t="e">
        <f t="shared" si="49"/>
        <v>#N/A</v>
      </c>
      <c r="T80" s="18" t="e">
        <f t="shared" si="50"/>
        <v>#N/A</v>
      </c>
      <c r="V80" s="135" t="e">
        <f>VLOOKUP(YEAR($B80),'Other Inputs'!$J:$K,2,0)</f>
        <v>#N/A</v>
      </c>
      <c r="W80" s="136" t="e">
        <f t="shared" si="51"/>
        <v>#N/A</v>
      </c>
      <c r="X80" s="136" t="e">
        <f t="shared" si="52"/>
        <v>#N/A</v>
      </c>
      <c r="Y80" s="136" t="e">
        <f t="shared" si="53"/>
        <v>#N/A</v>
      </c>
      <c r="AA80" s="135" t="e">
        <f>VLOOKUP(YEAR($B80),'Other Inputs'!$J:$K,2,0)</f>
        <v>#N/A</v>
      </c>
      <c r="AB80" s="136" t="e">
        <f t="shared" si="54"/>
        <v>#N/A</v>
      </c>
      <c r="AC80" s="136" t="e">
        <f t="shared" si="40"/>
        <v>#N/A</v>
      </c>
      <c r="AD80" s="136" t="e">
        <f t="shared" si="41"/>
        <v>#N/A</v>
      </c>
      <c r="AE80" s="145" t="e">
        <f t="shared" si="42"/>
        <v>#N/A</v>
      </c>
      <c r="AF80" s="146" t="e">
        <f t="shared" si="43"/>
        <v>#N/A</v>
      </c>
      <c r="AG80" s="136" t="e">
        <f t="shared" si="27"/>
        <v>#N/A</v>
      </c>
      <c r="AH80" s="146" t="e">
        <f t="shared" si="44"/>
        <v>#N/A</v>
      </c>
      <c r="AJ80" s="72"/>
      <c r="AK80" s="109"/>
    </row>
    <row r="81" spans="1:37" x14ac:dyDescent="0.3">
      <c r="A81" s="143">
        <f t="shared" si="55"/>
        <v>60</v>
      </c>
      <c r="B81" s="143">
        <f t="shared" si="38"/>
        <v>59</v>
      </c>
      <c r="C81" s="27">
        <f t="shared" si="56"/>
        <v>74</v>
      </c>
      <c r="D81" s="28">
        <f t="shared" si="45"/>
        <v>28</v>
      </c>
      <c r="E81" s="29" t="e">
        <f>VLOOKUP($B81,'Other Inputs'!$A:$B,2,0)</f>
        <v>#N/A</v>
      </c>
      <c r="F81" s="38">
        <f>IF($B81&lt;'Other Inputs'!$E$5,10,IF($B81&lt;'Other Inputs'!$E$6,'Other Inputs'!$F$5,IF($B81&lt;'Other Inputs'!$E$7,'Other Inputs'!$F$6,IF($B81&lt;'Other Inputs'!$E$8,'Other Inputs'!$F$7,IF($B81&lt;'Other Inputs'!$E$9,'Other Inputs'!$F$8,IF($B81&lt;'Other Inputs'!$E$10,'Other Inputs'!$F$9,IF($B81&lt;'Other Inputs'!$E$11,'Other Inputs'!$F$10,IF($B81&lt;'Other Inputs'!$E$12,'Other Inputs'!$F$11,IF($B81&lt;'Other Inputs'!$E$13,'Other Inputs'!$F$12,'Other Inputs'!$F$13)))))))))</f>
        <v>10</v>
      </c>
      <c r="G81" s="37">
        <f>IF($B81&lt;'Other Inputs'!$E$16,9.5,IF($B81&lt;'Other Inputs'!$E$17,'Other Inputs'!$F$16,IF($B81&lt;'Other Inputs'!$E$18,'Other Inputs'!$F$17,IF($B81&lt;'Other Inputs'!$E$19,'Other Inputs'!$F$18,'Other Inputs'!$F$19))))</f>
        <v>9.5</v>
      </c>
      <c r="H81" s="6" t="e">
        <f t="shared" si="57"/>
        <v>#N/A</v>
      </c>
      <c r="I81" s="3" t="e">
        <f t="shared" si="46"/>
        <v>#N/A</v>
      </c>
      <c r="J81" s="7" t="e">
        <f t="shared" si="58"/>
        <v>#N/A</v>
      </c>
      <c r="K81" s="7" t="e">
        <f t="shared" si="59"/>
        <v>#N/A</v>
      </c>
      <c r="L81" s="8">
        <f t="shared" si="39"/>
        <v>0</v>
      </c>
      <c r="M81" s="4" t="e">
        <f t="shared" si="30"/>
        <v>#N/A</v>
      </c>
      <c r="N81" s="9" t="e">
        <f t="shared" si="31"/>
        <v>#N/A</v>
      </c>
      <c r="O81" s="5">
        <f t="shared" si="47"/>
        <v>0</v>
      </c>
      <c r="P81" s="5">
        <f t="shared" si="48"/>
        <v>0</v>
      </c>
      <c r="Q81" s="41" t="e">
        <f t="shared" si="60"/>
        <v>#N/A</v>
      </c>
      <c r="R81" s="22" t="e">
        <f>IF(B81&gt;$B$2,0,SUM($Q$8:Q81))</f>
        <v>#N/A</v>
      </c>
      <c r="S81" s="22" t="e">
        <f t="shared" si="49"/>
        <v>#N/A</v>
      </c>
      <c r="T81" s="18" t="e">
        <f t="shared" si="50"/>
        <v>#N/A</v>
      </c>
      <c r="V81" s="135" t="e">
        <f>VLOOKUP(YEAR($B81),'Other Inputs'!$J:$K,2,0)</f>
        <v>#N/A</v>
      </c>
      <c r="W81" s="136" t="e">
        <f t="shared" si="51"/>
        <v>#N/A</v>
      </c>
      <c r="X81" s="136" t="e">
        <f t="shared" si="52"/>
        <v>#N/A</v>
      </c>
      <c r="Y81" s="136" t="e">
        <f t="shared" si="53"/>
        <v>#N/A</v>
      </c>
      <c r="AA81" s="135" t="e">
        <f>VLOOKUP(YEAR($B81),'Other Inputs'!$J:$K,2,0)</f>
        <v>#N/A</v>
      </c>
      <c r="AB81" s="136" t="e">
        <f t="shared" si="54"/>
        <v>#N/A</v>
      </c>
      <c r="AC81" s="136" t="e">
        <f t="shared" si="40"/>
        <v>#N/A</v>
      </c>
      <c r="AD81" s="136" t="e">
        <f t="shared" si="41"/>
        <v>#N/A</v>
      </c>
      <c r="AE81" s="145" t="e">
        <f t="shared" si="42"/>
        <v>#N/A</v>
      </c>
      <c r="AF81" s="146" t="e">
        <f t="shared" si="43"/>
        <v>#N/A</v>
      </c>
      <c r="AG81" s="136" t="e">
        <f t="shared" ref="AG81:AG144" si="61">AD81+AF81</f>
        <v>#N/A</v>
      </c>
      <c r="AH81" s="146" t="e">
        <f t="shared" si="44"/>
        <v>#N/A</v>
      </c>
      <c r="AJ81" s="72"/>
      <c r="AK81" s="109"/>
    </row>
    <row r="82" spans="1:37" x14ac:dyDescent="0.3">
      <c r="A82" s="143">
        <f t="shared" si="55"/>
        <v>60</v>
      </c>
      <c r="B82" s="143">
        <f t="shared" ref="B82" si="62">EOMONTH(A82,0)</f>
        <v>59</v>
      </c>
      <c r="C82" s="27">
        <f t="shared" si="56"/>
        <v>75</v>
      </c>
      <c r="D82" s="28">
        <f t="shared" si="45"/>
        <v>28</v>
      </c>
      <c r="E82" s="29" t="e">
        <f>VLOOKUP($B82,'Other Inputs'!$A:$B,2,0)</f>
        <v>#N/A</v>
      </c>
      <c r="F82" s="38">
        <f>IF($B82&lt;'Other Inputs'!$E$5,10,IF($B82&lt;'Other Inputs'!$E$6,'Other Inputs'!$F$5,IF($B82&lt;'Other Inputs'!$E$7,'Other Inputs'!$F$6,IF($B82&lt;'Other Inputs'!$E$8,'Other Inputs'!$F$7,IF($B82&lt;'Other Inputs'!$E$9,'Other Inputs'!$F$8,IF($B82&lt;'Other Inputs'!$E$10,'Other Inputs'!$F$9,IF($B82&lt;'Other Inputs'!$E$11,'Other Inputs'!$F$10,IF($B82&lt;'Other Inputs'!$E$12,'Other Inputs'!$F$11,IF($B82&lt;'Other Inputs'!$E$13,'Other Inputs'!$F$12,'Other Inputs'!$F$13)))))))))</f>
        <v>10</v>
      </c>
      <c r="G82" s="37">
        <f>IF($B82&lt;'Other Inputs'!$E$16,9.5,IF($B82&lt;'Other Inputs'!$E$17,'Other Inputs'!$F$16,IF($B82&lt;'Other Inputs'!$E$18,'Other Inputs'!$F$17,IF($B82&lt;'Other Inputs'!$E$19,'Other Inputs'!$F$18,'Other Inputs'!$F$19))))</f>
        <v>9.5</v>
      </c>
      <c r="H82" s="6" t="e">
        <f t="shared" ref="H82" si="63">+I81</f>
        <v>#N/A</v>
      </c>
      <c r="I82" s="3" t="e">
        <f t="shared" si="46"/>
        <v>#N/A</v>
      </c>
      <c r="J82" s="7" t="e">
        <f t="shared" si="58"/>
        <v>#N/A</v>
      </c>
      <c r="K82" s="7" t="e">
        <f t="shared" si="59"/>
        <v>#N/A</v>
      </c>
      <c r="L82" s="8">
        <f t="shared" si="39"/>
        <v>0</v>
      </c>
      <c r="M82" s="4" t="e">
        <f t="shared" ref="M82" si="64">SUM(J82:L82)</f>
        <v>#N/A</v>
      </c>
      <c r="N82" s="9" t="e">
        <f t="shared" ref="N82" si="65">I82*F82</f>
        <v>#N/A</v>
      </c>
      <c r="O82" s="5">
        <f t="shared" si="47"/>
        <v>0</v>
      </c>
      <c r="P82" s="5">
        <f t="shared" si="48"/>
        <v>0</v>
      </c>
      <c r="Q82" s="41" t="e">
        <f t="shared" si="60"/>
        <v>#N/A</v>
      </c>
      <c r="R82" s="22" t="e">
        <f>IF(B82&gt;$B$2,0,SUM($Q$8:Q82))</f>
        <v>#N/A</v>
      </c>
      <c r="S82" s="22" t="e">
        <f t="shared" si="49"/>
        <v>#N/A</v>
      </c>
      <c r="T82" s="18" t="e">
        <f t="shared" si="50"/>
        <v>#N/A</v>
      </c>
      <c r="V82" s="135" t="e">
        <f>VLOOKUP(YEAR($B82),'Other Inputs'!$J:$K,2,0)</f>
        <v>#N/A</v>
      </c>
      <c r="W82" s="136" t="e">
        <f t="shared" si="51"/>
        <v>#N/A</v>
      </c>
      <c r="X82" s="136" t="e">
        <f t="shared" si="52"/>
        <v>#N/A</v>
      </c>
      <c r="Y82" s="136" t="e">
        <f t="shared" si="53"/>
        <v>#N/A</v>
      </c>
      <c r="AA82" s="135" t="e">
        <f>VLOOKUP(YEAR($B82),'Other Inputs'!$J:$K,2,0)</f>
        <v>#N/A</v>
      </c>
      <c r="AB82" s="136" t="e">
        <f t="shared" si="54"/>
        <v>#N/A</v>
      </c>
      <c r="AC82" s="136" t="e">
        <f t="shared" si="40"/>
        <v>#N/A</v>
      </c>
      <c r="AD82" s="136" t="e">
        <f t="shared" si="41"/>
        <v>#N/A</v>
      </c>
      <c r="AE82" s="145" t="e">
        <f t="shared" si="42"/>
        <v>#N/A</v>
      </c>
      <c r="AF82" s="146" t="e">
        <f t="shared" si="43"/>
        <v>#N/A</v>
      </c>
      <c r="AG82" s="136" t="e">
        <f t="shared" si="61"/>
        <v>#N/A</v>
      </c>
      <c r="AH82" s="146" t="e">
        <f t="shared" si="44"/>
        <v>#N/A</v>
      </c>
      <c r="AJ82" s="72"/>
      <c r="AK82" s="109"/>
    </row>
    <row r="83" spans="1:37" x14ac:dyDescent="0.3">
      <c r="A83" s="143">
        <f t="shared" si="55"/>
        <v>60</v>
      </c>
      <c r="B83" s="143">
        <f t="shared" ref="B83" si="66">EOMONTH(A83,0)</f>
        <v>59</v>
      </c>
      <c r="C83" s="27">
        <f t="shared" si="56"/>
        <v>76</v>
      </c>
      <c r="D83" s="28">
        <f t="shared" si="45"/>
        <v>28</v>
      </c>
      <c r="E83" s="29" t="e">
        <f>VLOOKUP($B83,'Other Inputs'!$A:$B,2,0)</f>
        <v>#N/A</v>
      </c>
      <c r="F83" s="38">
        <f>IF($B83&lt;'Other Inputs'!$E$5,10,IF($B83&lt;'Other Inputs'!$E$6,'Other Inputs'!$F$5,IF($B83&lt;'Other Inputs'!$E$7,'Other Inputs'!$F$6,IF($B83&lt;'Other Inputs'!$E$8,'Other Inputs'!$F$7,IF($B83&lt;'Other Inputs'!$E$9,'Other Inputs'!$F$8,IF($B83&lt;'Other Inputs'!$E$10,'Other Inputs'!$F$9,IF($B83&lt;'Other Inputs'!$E$11,'Other Inputs'!$F$10,IF($B83&lt;'Other Inputs'!$E$12,'Other Inputs'!$F$11,IF($B83&lt;'Other Inputs'!$E$13,'Other Inputs'!$F$12,'Other Inputs'!$F$13)))))))))</f>
        <v>10</v>
      </c>
      <c r="G83" s="37">
        <f>IF($B83&lt;'Other Inputs'!$E$16,9.5,IF($B83&lt;'Other Inputs'!$E$17,'Other Inputs'!$F$16,IF($B83&lt;'Other Inputs'!$E$18,'Other Inputs'!$F$17,IF($B83&lt;'Other Inputs'!$E$19,'Other Inputs'!$F$18,'Other Inputs'!$F$19))))</f>
        <v>9.5</v>
      </c>
      <c r="H83" s="6" t="e">
        <f t="shared" ref="H83" si="67">+I82</f>
        <v>#N/A</v>
      </c>
      <c r="I83" s="3" t="e">
        <f t="shared" si="46"/>
        <v>#N/A</v>
      </c>
      <c r="J83" s="7" t="e">
        <f t="shared" si="58"/>
        <v>#N/A</v>
      </c>
      <c r="K83" s="7" t="e">
        <f t="shared" si="59"/>
        <v>#N/A</v>
      </c>
      <c r="L83" s="8">
        <f t="shared" si="39"/>
        <v>0</v>
      </c>
      <c r="M83" s="4" t="e">
        <f t="shared" ref="M83" si="68">SUM(J83:L83)</f>
        <v>#N/A</v>
      </c>
      <c r="N83" s="9" t="e">
        <f t="shared" ref="N83" si="69">I83*F83</f>
        <v>#N/A</v>
      </c>
      <c r="O83" s="5">
        <f t="shared" si="47"/>
        <v>0</v>
      </c>
      <c r="P83" s="5">
        <f t="shared" si="48"/>
        <v>0</v>
      </c>
      <c r="Q83" s="41" t="e">
        <f t="shared" si="60"/>
        <v>#N/A</v>
      </c>
      <c r="R83" s="22" t="e">
        <f>IF(B83&gt;$B$2,0,SUM($Q$8:Q83))</f>
        <v>#N/A</v>
      </c>
      <c r="S83" s="22" t="e">
        <f t="shared" si="49"/>
        <v>#N/A</v>
      </c>
      <c r="T83" s="18" t="e">
        <f t="shared" si="50"/>
        <v>#N/A</v>
      </c>
      <c r="V83" s="135" t="e">
        <f>VLOOKUP(YEAR($B83),'Other Inputs'!$J:$K,2,0)</f>
        <v>#N/A</v>
      </c>
      <c r="W83" s="136" t="e">
        <f t="shared" si="51"/>
        <v>#N/A</v>
      </c>
      <c r="X83" s="136" t="e">
        <f t="shared" si="52"/>
        <v>#N/A</v>
      </c>
      <c r="Y83" s="136" t="e">
        <f t="shared" si="53"/>
        <v>#N/A</v>
      </c>
      <c r="AA83" s="135" t="e">
        <f>VLOOKUP(YEAR($B83),'Other Inputs'!$J:$K,2,0)</f>
        <v>#N/A</v>
      </c>
      <c r="AB83" s="136" t="e">
        <f t="shared" si="54"/>
        <v>#N/A</v>
      </c>
      <c r="AC83" s="136" t="e">
        <f t="shared" si="40"/>
        <v>#N/A</v>
      </c>
      <c r="AD83" s="136" t="e">
        <f t="shared" si="41"/>
        <v>#N/A</v>
      </c>
      <c r="AE83" s="145" t="e">
        <f t="shared" si="42"/>
        <v>#N/A</v>
      </c>
      <c r="AF83" s="146" t="e">
        <f t="shared" si="43"/>
        <v>#N/A</v>
      </c>
      <c r="AG83" s="136" t="e">
        <f t="shared" si="61"/>
        <v>#N/A</v>
      </c>
      <c r="AH83" s="146" t="e">
        <f t="shared" si="44"/>
        <v>#N/A</v>
      </c>
      <c r="AJ83" s="72"/>
      <c r="AK83" s="109"/>
    </row>
    <row r="84" spans="1:37" x14ac:dyDescent="0.3">
      <c r="A84" s="143">
        <f t="shared" si="55"/>
        <v>60</v>
      </c>
      <c r="B84" s="143">
        <f t="shared" ref="B84:B96" si="70">EOMONTH(A84,0)</f>
        <v>59</v>
      </c>
      <c r="C84" s="27">
        <f t="shared" si="56"/>
        <v>77</v>
      </c>
      <c r="D84" s="28">
        <f t="shared" si="45"/>
        <v>28</v>
      </c>
      <c r="E84" s="29" t="e">
        <f>VLOOKUP($B84,'Other Inputs'!$A:$B,2,0)</f>
        <v>#N/A</v>
      </c>
      <c r="F84" s="38">
        <f>IF($B84&lt;'Other Inputs'!$E$5,10,IF($B84&lt;'Other Inputs'!$E$6,'Other Inputs'!$F$5,IF($B84&lt;'Other Inputs'!$E$7,'Other Inputs'!$F$6,IF($B84&lt;'Other Inputs'!$E$8,'Other Inputs'!$F$7,IF($B84&lt;'Other Inputs'!$E$9,'Other Inputs'!$F$8,IF($B84&lt;'Other Inputs'!$E$10,'Other Inputs'!$F$9,IF($B84&lt;'Other Inputs'!$E$11,'Other Inputs'!$F$10,IF($B84&lt;'Other Inputs'!$E$12,'Other Inputs'!$F$11,IF($B84&lt;'Other Inputs'!$E$13,'Other Inputs'!$F$12,'Other Inputs'!$F$13)))))))))</f>
        <v>10</v>
      </c>
      <c r="G84" s="37">
        <f>IF($B84&lt;'Other Inputs'!$E$16,9.5,IF($B84&lt;'Other Inputs'!$E$17,'Other Inputs'!$F$16,IF($B84&lt;'Other Inputs'!$E$18,'Other Inputs'!$F$17,IF($B84&lt;'Other Inputs'!$E$19,'Other Inputs'!$F$18,'Other Inputs'!$F$19))))</f>
        <v>9.5</v>
      </c>
      <c r="H84" s="6" t="e">
        <f t="shared" ref="H84:H96" si="71">+I83</f>
        <v>#N/A</v>
      </c>
      <c r="I84" s="3" t="e">
        <f t="shared" si="46"/>
        <v>#N/A</v>
      </c>
      <c r="J84" s="7" t="e">
        <f t="shared" si="58"/>
        <v>#N/A</v>
      </c>
      <c r="K84" s="7" t="e">
        <f t="shared" si="59"/>
        <v>#N/A</v>
      </c>
      <c r="L84" s="8">
        <f t="shared" si="39"/>
        <v>0</v>
      </c>
      <c r="M84" s="4" t="e">
        <f t="shared" ref="M84:M96" si="72">SUM(J84:L84)</f>
        <v>#N/A</v>
      </c>
      <c r="N84" s="9" t="e">
        <f t="shared" ref="N84:N96" si="73">I84*F84</f>
        <v>#N/A</v>
      </c>
      <c r="O84" s="5">
        <f t="shared" si="47"/>
        <v>0</v>
      </c>
      <c r="P84" s="5">
        <f t="shared" si="48"/>
        <v>0</v>
      </c>
      <c r="Q84" s="41" t="e">
        <f t="shared" si="60"/>
        <v>#N/A</v>
      </c>
      <c r="R84" s="22" t="e">
        <f>IF(B84&gt;$B$2,0,SUM($Q$8:Q84))</f>
        <v>#N/A</v>
      </c>
      <c r="S84" s="22" t="e">
        <f t="shared" si="49"/>
        <v>#N/A</v>
      </c>
      <c r="T84" s="18" t="e">
        <f t="shared" si="50"/>
        <v>#N/A</v>
      </c>
      <c r="V84" s="135" t="e">
        <f>VLOOKUP(YEAR($B84),'Other Inputs'!$J:$K,2,0)</f>
        <v>#N/A</v>
      </c>
      <c r="W84" s="136" t="e">
        <f t="shared" si="51"/>
        <v>#N/A</v>
      </c>
      <c r="X84" s="136" t="e">
        <f t="shared" si="52"/>
        <v>#N/A</v>
      </c>
      <c r="Y84" s="136" t="e">
        <f t="shared" si="53"/>
        <v>#N/A</v>
      </c>
      <c r="AA84" s="135" t="e">
        <f>VLOOKUP(YEAR($B84),'Other Inputs'!$J:$K,2,0)</f>
        <v>#N/A</v>
      </c>
      <c r="AB84" s="136" t="e">
        <f t="shared" si="54"/>
        <v>#N/A</v>
      </c>
      <c r="AC84" s="136" t="e">
        <f t="shared" si="40"/>
        <v>#N/A</v>
      </c>
      <c r="AD84" s="136" t="e">
        <f t="shared" si="41"/>
        <v>#N/A</v>
      </c>
      <c r="AE84" s="145" t="e">
        <f t="shared" si="42"/>
        <v>#N/A</v>
      </c>
      <c r="AF84" s="146" t="e">
        <f t="shared" si="43"/>
        <v>#N/A</v>
      </c>
      <c r="AG84" s="136" t="e">
        <f t="shared" si="61"/>
        <v>#N/A</v>
      </c>
      <c r="AH84" s="146" t="e">
        <f t="shared" si="44"/>
        <v>#N/A</v>
      </c>
      <c r="AJ84" s="72"/>
      <c r="AK84" s="109"/>
    </row>
    <row r="85" spans="1:37" x14ac:dyDescent="0.3">
      <c r="A85" s="143">
        <f t="shared" si="55"/>
        <v>60</v>
      </c>
      <c r="B85" s="143">
        <f t="shared" si="70"/>
        <v>59</v>
      </c>
      <c r="C85" s="27">
        <f t="shared" si="56"/>
        <v>78</v>
      </c>
      <c r="D85" s="28">
        <f t="shared" si="45"/>
        <v>28</v>
      </c>
      <c r="E85" s="29" t="e">
        <f>VLOOKUP($B85,'Other Inputs'!$A:$B,2,0)</f>
        <v>#N/A</v>
      </c>
      <c r="F85" s="38">
        <f>IF($B85&lt;'Other Inputs'!$E$5,10,IF($B85&lt;'Other Inputs'!$E$6,'Other Inputs'!$F$5,IF($B85&lt;'Other Inputs'!$E$7,'Other Inputs'!$F$6,IF($B85&lt;'Other Inputs'!$E$8,'Other Inputs'!$F$7,IF($B85&lt;'Other Inputs'!$E$9,'Other Inputs'!$F$8,IF($B85&lt;'Other Inputs'!$E$10,'Other Inputs'!$F$9,IF($B85&lt;'Other Inputs'!$E$11,'Other Inputs'!$F$10,IF($B85&lt;'Other Inputs'!$E$12,'Other Inputs'!$F$11,IF($B85&lt;'Other Inputs'!$E$13,'Other Inputs'!$F$12,'Other Inputs'!$F$13)))))))))</f>
        <v>10</v>
      </c>
      <c r="G85" s="37">
        <f>IF($B85&lt;'Other Inputs'!$E$16,9.5,IF($B85&lt;'Other Inputs'!$E$17,'Other Inputs'!$F$16,IF($B85&lt;'Other Inputs'!$E$18,'Other Inputs'!$F$17,IF($B85&lt;'Other Inputs'!$E$19,'Other Inputs'!$F$18,'Other Inputs'!$F$19))))</f>
        <v>9.5</v>
      </c>
      <c r="H85" s="6" t="e">
        <f t="shared" si="71"/>
        <v>#N/A</v>
      </c>
      <c r="I85" s="3" t="e">
        <f t="shared" si="46"/>
        <v>#N/A</v>
      </c>
      <c r="J85" s="7" t="e">
        <f t="shared" si="58"/>
        <v>#N/A</v>
      </c>
      <c r="K85" s="7" t="e">
        <f t="shared" si="59"/>
        <v>#N/A</v>
      </c>
      <c r="L85" s="8">
        <f t="shared" si="39"/>
        <v>0</v>
      </c>
      <c r="M85" s="4" t="e">
        <f t="shared" si="72"/>
        <v>#N/A</v>
      </c>
      <c r="N85" s="9" t="e">
        <f t="shared" si="73"/>
        <v>#N/A</v>
      </c>
      <c r="O85" s="5">
        <f t="shared" si="47"/>
        <v>0</v>
      </c>
      <c r="P85" s="5">
        <f t="shared" si="48"/>
        <v>0</v>
      </c>
      <c r="Q85" s="41" t="e">
        <f t="shared" si="60"/>
        <v>#N/A</v>
      </c>
      <c r="R85" s="22" t="e">
        <f>IF(B85&gt;$B$2,0,SUM($Q$8:Q85))</f>
        <v>#N/A</v>
      </c>
      <c r="S85" s="22" t="e">
        <f t="shared" si="49"/>
        <v>#N/A</v>
      </c>
      <c r="T85" s="18" t="e">
        <f t="shared" si="50"/>
        <v>#N/A</v>
      </c>
      <c r="V85" s="135" t="e">
        <f>VLOOKUP(YEAR($B85),'Other Inputs'!$J:$K,2,0)</f>
        <v>#N/A</v>
      </c>
      <c r="W85" s="136" t="e">
        <f t="shared" si="51"/>
        <v>#N/A</v>
      </c>
      <c r="X85" s="136" t="e">
        <f t="shared" si="52"/>
        <v>#N/A</v>
      </c>
      <c r="Y85" s="136" t="e">
        <f t="shared" si="53"/>
        <v>#N/A</v>
      </c>
      <c r="AA85" s="135" t="e">
        <f>VLOOKUP(YEAR($B85),'Other Inputs'!$J:$K,2,0)</f>
        <v>#N/A</v>
      </c>
      <c r="AB85" s="136" t="e">
        <f t="shared" si="54"/>
        <v>#N/A</v>
      </c>
      <c r="AC85" s="136" t="e">
        <f t="shared" si="40"/>
        <v>#N/A</v>
      </c>
      <c r="AD85" s="136" t="e">
        <f t="shared" si="41"/>
        <v>#N/A</v>
      </c>
      <c r="AE85" s="145" t="e">
        <f t="shared" si="42"/>
        <v>#N/A</v>
      </c>
      <c r="AF85" s="146" t="e">
        <f t="shared" si="43"/>
        <v>#N/A</v>
      </c>
      <c r="AG85" s="136" t="e">
        <f t="shared" si="61"/>
        <v>#N/A</v>
      </c>
      <c r="AH85" s="146" t="e">
        <f t="shared" si="44"/>
        <v>#N/A</v>
      </c>
      <c r="AJ85" s="72"/>
      <c r="AK85" s="109"/>
    </row>
    <row r="86" spans="1:37" x14ac:dyDescent="0.3">
      <c r="A86" s="143">
        <f t="shared" si="55"/>
        <v>60</v>
      </c>
      <c r="B86" s="143">
        <f t="shared" si="70"/>
        <v>59</v>
      </c>
      <c r="C86" s="27">
        <f t="shared" si="56"/>
        <v>79</v>
      </c>
      <c r="D86" s="28">
        <f t="shared" si="45"/>
        <v>28</v>
      </c>
      <c r="E86" s="29" t="e">
        <f>VLOOKUP($B86,'Other Inputs'!$A:$B,2,0)</f>
        <v>#N/A</v>
      </c>
      <c r="F86" s="38">
        <f>IF($B86&lt;'Other Inputs'!$E$5,10,IF($B86&lt;'Other Inputs'!$E$6,'Other Inputs'!$F$5,IF($B86&lt;'Other Inputs'!$E$7,'Other Inputs'!$F$6,IF($B86&lt;'Other Inputs'!$E$8,'Other Inputs'!$F$7,IF($B86&lt;'Other Inputs'!$E$9,'Other Inputs'!$F$8,IF($B86&lt;'Other Inputs'!$E$10,'Other Inputs'!$F$9,IF($B86&lt;'Other Inputs'!$E$11,'Other Inputs'!$F$10,IF($B86&lt;'Other Inputs'!$E$12,'Other Inputs'!$F$11,IF($B86&lt;'Other Inputs'!$E$13,'Other Inputs'!$F$12,'Other Inputs'!$F$13)))))))))</f>
        <v>10</v>
      </c>
      <c r="G86" s="37">
        <f>IF($B86&lt;'Other Inputs'!$E$16,9.5,IF($B86&lt;'Other Inputs'!$E$17,'Other Inputs'!$F$16,IF($B86&lt;'Other Inputs'!$E$18,'Other Inputs'!$F$17,IF($B86&lt;'Other Inputs'!$E$19,'Other Inputs'!$F$18,'Other Inputs'!$F$19))))</f>
        <v>9.5</v>
      </c>
      <c r="H86" s="6" t="e">
        <f t="shared" si="71"/>
        <v>#N/A</v>
      </c>
      <c r="I86" s="3" t="e">
        <f t="shared" si="46"/>
        <v>#N/A</v>
      </c>
      <c r="J86" s="7" t="e">
        <f t="shared" si="58"/>
        <v>#N/A</v>
      </c>
      <c r="K86" s="7" t="e">
        <f t="shared" si="59"/>
        <v>#N/A</v>
      </c>
      <c r="L86" s="8">
        <f t="shared" si="39"/>
        <v>0</v>
      </c>
      <c r="M86" s="4" t="e">
        <f t="shared" si="72"/>
        <v>#N/A</v>
      </c>
      <c r="N86" s="9" t="e">
        <f t="shared" si="73"/>
        <v>#N/A</v>
      </c>
      <c r="O86" s="5">
        <f t="shared" si="47"/>
        <v>0</v>
      </c>
      <c r="P86" s="5">
        <f t="shared" si="48"/>
        <v>0</v>
      </c>
      <c r="Q86" s="41" t="e">
        <f t="shared" si="60"/>
        <v>#N/A</v>
      </c>
      <c r="R86" s="22" t="e">
        <f>IF(B86&gt;$B$2,0,SUM($Q$8:Q86))</f>
        <v>#N/A</v>
      </c>
      <c r="S86" s="22" t="e">
        <f t="shared" si="49"/>
        <v>#N/A</v>
      </c>
      <c r="T86" s="18" t="e">
        <f t="shared" si="50"/>
        <v>#N/A</v>
      </c>
      <c r="V86" s="135" t="e">
        <f>VLOOKUP(YEAR($B86),'Other Inputs'!$J:$K,2,0)</f>
        <v>#N/A</v>
      </c>
      <c r="W86" s="136" t="e">
        <f t="shared" si="51"/>
        <v>#N/A</v>
      </c>
      <c r="X86" s="136" t="e">
        <f t="shared" si="52"/>
        <v>#N/A</v>
      </c>
      <c r="Y86" s="136" t="e">
        <f t="shared" si="53"/>
        <v>#N/A</v>
      </c>
      <c r="AA86" s="135" t="e">
        <f>VLOOKUP(YEAR($B86),'Other Inputs'!$J:$K,2,0)</f>
        <v>#N/A</v>
      </c>
      <c r="AB86" s="136" t="e">
        <f t="shared" si="54"/>
        <v>#N/A</v>
      </c>
      <c r="AC86" s="136" t="e">
        <f t="shared" si="40"/>
        <v>#N/A</v>
      </c>
      <c r="AD86" s="136" t="e">
        <f t="shared" si="41"/>
        <v>#N/A</v>
      </c>
      <c r="AE86" s="145" t="e">
        <f t="shared" si="42"/>
        <v>#N/A</v>
      </c>
      <c r="AF86" s="146" t="e">
        <f t="shared" si="43"/>
        <v>#N/A</v>
      </c>
      <c r="AG86" s="136" t="e">
        <f t="shared" si="61"/>
        <v>#N/A</v>
      </c>
      <c r="AH86" s="146" t="e">
        <f t="shared" si="44"/>
        <v>#N/A</v>
      </c>
      <c r="AJ86" s="72"/>
      <c r="AK86" s="109"/>
    </row>
    <row r="87" spans="1:37" x14ac:dyDescent="0.3">
      <c r="A87" s="143">
        <f t="shared" si="55"/>
        <v>60</v>
      </c>
      <c r="B87" s="143">
        <f t="shared" si="70"/>
        <v>59</v>
      </c>
      <c r="C87" s="27">
        <f t="shared" si="56"/>
        <v>80</v>
      </c>
      <c r="D87" s="28">
        <f t="shared" si="45"/>
        <v>28</v>
      </c>
      <c r="E87" s="29" t="e">
        <f>VLOOKUP($B87,'Other Inputs'!$A:$B,2,0)</f>
        <v>#N/A</v>
      </c>
      <c r="F87" s="38">
        <f>IF($B87&lt;'Other Inputs'!$E$5,10,IF($B87&lt;'Other Inputs'!$E$6,'Other Inputs'!$F$5,IF($B87&lt;'Other Inputs'!$E$7,'Other Inputs'!$F$6,IF($B87&lt;'Other Inputs'!$E$8,'Other Inputs'!$F$7,IF($B87&lt;'Other Inputs'!$E$9,'Other Inputs'!$F$8,IF($B87&lt;'Other Inputs'!$E$10,'Other Inputs'!$F$9,IF($B87&lt;'Other Inputs'!$E$11,'Other Inputs'!$F$10,IF($B87&lt;'Other Inputs'!$E$12,'Other Inputs'!$F$11,IF($B87&lt;'Other Inputs'!$E$13,'Other Inputs'!$F$12,'Other Inputs'!$F$13)))))))))</f>
        <v>10</v>
      </c>
      <c r="G87" s="37">
        <f>IF($B87&lt;'Other Inputs'!$E$16,9.5,IF($B87&lt;'Other Inputs'!$E$17,'Other Inputs'!$F$16,IF($B87&lt;'Other Inputs'!$E$18,'Other Inputs'!$F$17,IF($B87&lt;'Other Inputs'!$E$19,'Other Inputs'!$F$18,'Other Inputs'!$F$19))))</f>
        <v>9.5</v>
      </c>
      <c r="H87" s="6" t="e">
        <f t="shared" si="71"/>
        <v>#N/A</v>
      </c>
      <c r="I87" s="3" t="e">
        <f t="shared" si="46"/>
        <v>#N/A</v>
      </c>
      <c r="J87" s="7" t="e">
        <f t="shared" si="58"/>
        <v>#N/A</v>
      </c>
      <c r="K87" s="7" t="e">
        <f t="shared" si="59"/>
        <v>#N/A</v>
      </c>
      <c r="L87" s="8">
        <f t="shared" si="39"/>
        <v>0</v>
      </c>
      <c r="M87" s="4" t="e">
        <f t="shared" si="72"/>
        <v>#N/A</v>
      </c>
      <c r="N87" s="9" t="e">
        <f t="shared" si="73"/>
        <v>#N/A</v>
      </c>
      <c r="O87" s="5">
        <f t="shared" si="47"/>
        <v>0</v>
      </c>
      <c r="P87" s="5">
        <f t="shared" si="48"/>
        <v>0</v>
      </c>
      <c r="Q87" s="41" t="e">
        <f t="shared" si="60"/>
        <v>#N/A</v>
      </c>
      <c r="R87" s="22" t="e">
        <f>IF(B87&gt;$B$2,0,SUM($Q$8:Q87))</f>
        <v>#N/A</v>
      </c>
      <c r="S87" s="22" t="e">
        <f t="shared" si="49"/>
        <v>#N/A</v>
      </c>
      <c r="T87" s="18" t="e">
        <f t="shared" si="50"/>
        <v>#N/A</v>
      </c>
      <c r="V87" s="135" t="e">
        <f>VLOOKUP(YEAR($B87),'Other Inputs'!$J:$K,2,0)</f>
        <v>#N/A</v>
      </c>
      <c r="W87" s="136" t="e">
        <f t="shared" si="51"/>
        <v>#N/A</v>
      </c>
      <c r="X87" s="136" t="e">
        <f t="shared" si="52"/>
        <v>#N/A</v>
      </c>
      <c r="Y87" s="136" t="e">
        <f t="shared" si="53"/>
        <v>#N/A</v>
      </c>
      <c r="AA87" s="135" t="e">
        <f>VLOOKUP(YEAR($B87),'Other Inputs'!$J:$K,2,0)</f>
        <v>#N/A</v>
      </c>
      <c r="AB87" s="136" t="e">
        <f t="shared" si="54"/>
        <v>#N/A</v>
      </c>
      <c r="AC87" s="136" t="e">
        <f t="shared" si="40"/>
        <v>#N/A</v>
      </c>
      <c r="AD87" s="136" t="e">
        <f t="shared" si="41"/>
        <v>#N/A</v>
      </c>
      <c r="AE87" s="145" t="e">
        <f t="shared" si="42"/>
        <v>#N/A</v>
      </c>
      <c r="AF87" s="146" t="e">
        <f t="shared" si="43"/>
        <v>#N/A</v>
      </c>
      <c r="AG87" s="136" t="e">
        <f t="shared" si="61"/>
        <v>#N/A</v>
      </c>
      <c r="AH87" s="146" t="e">
        <f t="shared" si="44"/>
        <v>#N/A</v>
      </c>
      <c r="AJ87" s="72"/>
      <c r="AK87" s="109"/>
    </row>
    <row r="88" spans="1:37" x14ac:dyDescent="0.3">
      <c r="A88" s="143">
        <f t="shared" si="55"/>
        <v>60</v>
      </c>
      <c r="B88" s="143">
        <f t="shared" si="70"/>
        <v>59</v>
      </c>
      <c r="C88" s="27">
        <f t="shared" si="56"/>
        <v>81</v>
      </c>
      <c r="D88" s="28">
        <f t="shared" si="45"/>
        <v>28</v>
      </c>
      <c r="E88" s="29" t="e">
        <f>VLOOKUP($B88,'Other Inputs'!$A:$B,2,0)</f>
        <v>#N/A</v>
      </c>
      <c r="F88" s="38">
        <f>IF($B88&lt;'Other Inputs'!$E$5,10,IF($B88&lt;'Other Inputs'!$E$6,'Other Inputs'!$F$5,IF($B88&lt;'Other Inputs'!$E$7,'Other Inputs'!$F$6,IF($B88&lt;'Other Inputs'!$E$8,'Other Inputs'!$F$7,IF($B88&lt;'Other Inputs'!$E$9,'Other Inputs'!$F$8,IF($B88&lt;'Other Inputs'!$E$10,'Other Inputs'!$F$9,IF($B88&lt;'Other Inputs'!$E$11,'Other Inputs'!$F$10,IF($B88&lt;'Other Inputs'!$E$12,'Other Inputs'!$F$11,IF($B88&lt;'Other Inputs'!$E$13,'Other Inputs'!$F$12,'Other Inputs'!$F$13)))))))))</f>
        <v>10</v>
      </c>
      <c r="G88" s="37">
        <f>IF($B88&lt;'Other Inputs'!$E$16,9.5,IF($B88&lt;'Other Inputs'!$E$17,'Other Inputs'!$F$16,IF($B88&lt;'Other Inputs'!$E$18,'Other Inputs'!$F$17,IF($B88&lt;'Other Inputs'!$E$19,'Other Inputs'!$F$18,'Other Inputs'!$F$19))))</f>
        <v>9.5</v>
      </c>
      <c r="H88" s="6" t="e">
        <f t="shared" si="71"/>
        <v>#N/A</v>
      </c>
      <c r="I88" s="3" t="e">
        <f t="shared" si="46"/>
        <v>#N/A</v>
      </c>
      <c r="J88" s="7" t="e">
        <f t="shared" si="58"/>
        <v>#N/A</v>
      </c>
      <c r="K88" s="7" t="e">
        <f t="shared" si="59"/>
        <v>#N/A</v>
      </c>
      <c r="L88" s="8">
        <f t="shared" si="39"/>
        <v>0</v>
      </c>
      <c r="M88" s="4" t="e">
        <f t="shared" si="72"/>
        <v>#N/A</v>
      </c>
      <c r="N88" s="9" t="e">
        <f t="shared" si="73"/>
        <v>#N/A</v>
      </c>
      <c r="O88" s="5">
        <f t="shared" si="47"/>
        <v>0</v>
      </c>
      <c r="P88" s="5">
        <f t="shared" si="48"/>
        <v>0</v>
      </c>
      <c r="Q88" s="41" t="e">
        <f t="shared" si="60"/>
        <v>#N/A</v>
      </c>
      <c r="R88" s="22" t="e">
        <f>IF(B88&gt;$B$2,0,SUM($Q$8:Q88))</f>
        <v>#N/A</v>
      </c>
      <c r="S88" s="22" t="e">
        <f t="shared" si="49"/>
        <v>#N/A</v>
      </c>
      <c r="T88" s="18" t="e">
        <f t="shared" si="50"/>
        <v>#N/A</v>
      </c>
      <c r="V88" s="135" t="e">
        <f>VLOOKUP(YEAR($B88),'Other Inputs'!$J:$K,2,0)</f>
        <v>#N/A</v>
      </c>
      <c r="W88" s="136" t="e">
        <f t="shared" si="51"/>
        <v>#N/A</v>
      </c>
      <c r="X88" s="136" t="e">
        <f t="shared" si="52"/>
        <v>#N/A</v>
      </c>
      <c r="Y88" s="136" t="e">
        <f t="shared" si="53"/>
        <v>#N/A</v>
      </c>
      <c r="AA88" s="135" t="e">
        <f>VLOOKUP(YEAR($B88),'Other Inputs'!$J:$K,2,0)</f>
        <v>#N/A</v>
      </c>
      <c r="AB88" s="136" t="e">
        <f t="shared" si="54"/>
        <v>#N/A</v>
      </c>
      <c r="AC88" s="136" t="e">
        <f t="shared" si="40"/>
        <v>#N/A</v>
      </c>
      <c r="AD88" s="136" t="e">
        <f t="shared" si="41"/>
        <v>#N/A</v>
      </c>
      <c r="AE88" s="145" t="e">
        <f t="shared" si="42"/>
        <v>#N/A</v>
      </c>
      <c r="AF88" s="146" t="e">
        <f t="shared" si="43"/>
        <v>#N/A</v>
      </c>
      <c r="AG88" s="136" t="e">
        <f t="shared" si="61"/>
        <v>#N/A</v>
      </c>
      <c r="AH88" s="146" t="e">
        <f t="shared" si="44"/>
        <v>#N/A</v>
      </c>
      <c r="AJ88" s="72"/>
      <c r="AK88" s="109"/>
    </row>
    <row r="89" spans="1:37" x14ac:dyDescent="0.3">
      <c r="A89" s="143">
        <f t="shared" si="55"/>
        <v>60</v>
      </c>
      <c r="B89" s="143">
        <f t="shared" si="70"/>
        <v>59</v>
      </c>
      <c r="C89" s="27">
        <f t="shared" si="56"/>
        <v>82</v>
      </c>
      <c r="D89" s="28">
        <f t="shared" si="45"/>
        <v>28</v>
      </c>
      <c r="E89" s="29" t="e">
        <f>VLOOKUP($B89,'Other Inputs'!$A:$B,2,0)</f>
        <v>#N/A</v>
      </c>
      <c r="F89" s="38">
        <f>IF($B89&lt;'Other Inputs'!$E$5,10,IF($B89&lt;'Other Inputs'!$E$6,'Other Inputs'!$F$5,IF($B89&lt;'Other Inputs'!$E$7,'Other Inputs'!$F$6,IF($B89&lt;'Other Inputs'!$E$8,'Other Inputs'!$F$7,IF($B89&lt;'Other Inputs'!$E$9,'Other Inputs'!$F$8,IF($B89&lt;'Other Inputs'!$E$10,'Other Inputs'!$F$9,IF($B89&lt;'Other Inputs'!$E$11,'Other Inputs'!$F$10,IF($B89&lt;'Other Inputs'!$E$12,'Other Inputs'!$F$11,IF($B89&lt;'Other Inputs'!$E$13,'Other Inputs'!$F$12,'Other Inputs'!$F$13)))))))))</f>
        <v>10</v>
      </c>
      <c r="G89" s="37">
        <f>IF($B89&lt;'Other Inputs'!$E$16,9.5,IF($B89&lt;'Other Inputs'!$E$17,'Other Inputs'!$F$16,IF($B89&lt;'Other Inputs'!$E$18,'Other Inputs'!$F$17,IF($B89&lt;'Other Inputs'!$E$19,'Other Inputs'!$F$18,'Other Inputs'!$F$19))))</f>
        <v>9.5</v>
      </c>
      <c r="H89" s="6" t="e">
        <f t="shared" si="71"/>
        <v>#N/A</v>
      </c>
      <c r="I89" s="3" t="e">
        <f t="shared" si="46"/>
        <v>#N/A</v>
      </c>
      <c r="J89" s="7" t="e">
        <f t="shared" si="58"/>
        <v>#N/A</v>
      </c>
      <c r="K89" s="7" t="e">
        <f t="shared" si="59"/>
        <v>#N/A</v>
      </c>
      <c r="L89" s="8">
        <f t="shared" si="39"/>
        <v>0</v>
      </c>
      <c r="M89" s="4" t="e">
        <f t="shared" si="72"/>
        <v>#N/A</v>
      </c>
      <c r="N89" s="9" t="e">
        <f t="shared" si="73"/>
        <v>#N/A</v>
      </c>
      <c r="O89" s="5">
        <f t="shared" si="47"/>
        <v>0</v>
      </c>
      <c r="P89" s="5">
        <f t="shared" si="48"/>
        <v>0</v>
      </c>
      <c r="Q89" s="41" t="e">
        <f t="shared" si="60"/>
        <v>#N/A</v>
      </c>
      <c r="R89" s="22" t="e">
        <f>IF(B89&gt;$B$2,0,SUM($Q$8:Q89))</f>
        <v>#N/A</v>
      </c>
      <c r="S89" s="22" t="e">
        <f t="shared" si="49"/>
        <v>#N/A</v>
      </c>
      <c r="T89" s="18" t="e">
        <f t="shared" si="50"/>
        <v>#N/A</v>
      </c>
      <c r="V89" s="135" t="e">
        <f>VLOOKUP(YEAR($B89),'Other Inputs'!$J:$K,2,0)</f>
        <v>#N/A</v>
      </c>
      <c r="W89" s="136" t="e">
        <f t="shared" si="51"/>
        <v>#N/A</v>
      </c>
      <c r="X89" s="136" t="e">
        <f t="shared" si="52"/>
        <v>#N/A</v>
      </c>
      <c r="Y89" s="136" t="e">
        <f t="shared" si="53"/>
        <v>#N/A</v>
      </c>
      <c r="AA89" s="135" t="e">
        <f>VLOOKUP(YEAR($B89),'Other Inputs'!$J:$K,2,0)</f>
        <v>#N/A</v>
      </c>
      <c r="AB89" s="136" t="e">
        <f t="shared" si="54"/>
        <v>#N/A</v>
      </c>
      <c r="AC89" s="136" t="e">
        <f t="shared" si="40"/>
        <v>#N/A</v>
      </c>
      <c r="AD89" s="136" t="e">
        <f t="shared" si="41"/>
        <v>#N/A</v>
      </c>
      <c r="AE89" s="145" t="e">
        <f t="shared" si="42"/>
        <v>#N/A</v>
      </c>
      <c r="AF89" s="146" t="e">
        <f t="shared" si="43"/>
        <v>#N/A</v>
      </c>
      <c r="AG89" s="136" t="e">
        <f t="shared" si="61"/>
        <v>#N/A</v>
      </c>
      <c r="AH89" s="146" t="e">
        <f t="shared" si="44"/>
        <v>#N/A</v>
      </c>
      <c r="AJ89" s="72"/>
      <c r="AK89" s="109"/>
    </row>
    <row r="90" spans="1:37" x14ac:dyDescent="0.3">
      <c r="A90" s="143">
        <f t="shared" si="55"/>
        <v>60</v>
      </c>
      <c r="B90" s="143">
        <f t="shared" si="70"/>
        <v>59</v>
      </c>
      <c r="C90" s="27">
        <f t="shared" si="56"/>
        <v>83</v>
      </c>
      <c r="D90" s="28">
        <f t="shared" si="45"/>
        <v>28</v>
      </c>
      <c r="E90" s="29" t="e">
        <f>VLOOKUP($B90,'Other Inputs'!$A:$B,2,0)</f>
        <v>#N/A</v>
      </c>
      <c r="F90" s="38">
        <f>IF($B90&lt;'Other Inputs'!$E$5,10,IF($B90&lt;'Other Inputs'!$E$6,'Other Inputs'!$F$5,IF($B90&lt;'Other Inputs'!$E$7,'Other Inputs'!$F$6,IF($B90&lt;'Other Inputs'!$E$8,'Other Inputs'!$F$7,IF($B90&lt;'Other Inputs'!$E$9,'Other Inputs'!$F$8,IF($B90&lt;'Other Inputs'!$E$10,'Other Inputs'!$F$9,IF($B90&lt;'Other Inputs'!$E$11,'Other Inputs'!$F$10,IF($B90&lt;'Other Inputs'!$E$12,'Other Inputs'!$F$11,IF($B90&lt;'Other Inputs'!$E$13,'Other Inputs'!$F$12,'Other Inputs'!$F$13)))))))))</f>
        <v>10</v>
      </c>
      <c r="G90" s="37">
        <f>IF($B90&lt;'Other Inputs'!$E$16,9.5,IF($B90&lt;'Other Inputs'!$E$17,'Other Inputs'!$F$16,IF($B90&lt;'Other Inputs'!$E$18,'Other Inputs'!$F$17,IF($B90&lt;'Other Inputs'!$E$19,'Other Inputs'!$F$18,'Other Inputs'!$F$19))))</f>
        <v>9.5</v>
      </c>
      <c r="H90" s="6" t="e">
        <f t="shared" si="71"/>
        <v>#N/A</v>
      </c>
      <c r="I90" s="3" t="e">
        <f t="shared" si="46"/>
        <v>#N/A</v>
      </c>
      <c r="J90" s="7" t="e">
        <f t="shared" si="58"/>
        <v>#N/A</v>
      </c>
      <c r="K90" s="7" t="e">
        <f t="shared" si="59"/>
        <v>#N/A</v>
      </c>
      <c r="L90" s="8">
        <f t="shared" si="39"/>
        <v>0</v>
      </c>
      <c r="M90" s="4" t="e">
        <f t="shared" si="72"/>
        <v>#N/A</v>
      </c>
      <c r="N90" s="9" t="e">
        <f t="shared" si="73"/>
        <v>#N/A</v>
      </c>
      <c r="O90" s="5">
        <f t="shared" si="47"/>
        <v>0</v>
      </c>
      <c r="P90" s="5">
        <f t="shared" si="48"/>
        <v>0</v>
      </c>
      <c r="Q90" s="41" t="e">
        <f t="shared" si="60"/>
        <v>#N/A</v>
      </c>
      <c r="R90" s="22" t="e">
        <f>IF(B90&gt;$B$2,0,SUM($Q$8:Q90))</f>
        <v>#N/A</v>
      </c>
      <c r="S90" s="22" t="e">
        <f t="shared" si="49"/>
        <v>#N/A</v>
      </c>
      <c r="T90" s="18" t="e">
        <f t="shared" si="50"/>
        <v>#N/A</v>
      </c>
      <c r="V90" s="135" t="e">
        <f>VLOOKUP(YEAR($B90),'Other Inputs'!$J:$K,2,0)</f>
        <v>#N/A</v>
      </c>
      <c r="W90" s="136" t="e">
        <f t="shared" si="51"/>
        <v>#N/A</v>
      </c>
      <c r="X90" s="136" t="e">
        <f t="shared" si="52"/>
        <v>#N/A</v>
      </c>
      <c r="Y90" s="136" t="e">
        <f t="shared" si="53"/>
        <v>#N/A</v>
      </c>
      <c r="AA90" s="135" t="e">
        <f>VLOOKUP(YEAR($B90),'Other Inputs'!$J:$K,2,0)</f>
        <v>#N/A</v>
      </c>
      <c r="AB90" s="136" t="e">
        <f t="shared" si="54"/>
        <v>#N/A</v>
      </c>
      <c r="AC90" s="136" t="e">
        <f t="shared" si="40"/>
        <v>#N/A</v>
      </c>
      <c r="AD90" s="136" t="e">
        <f t="shared" si="41"/>
        <v>#N/A</v>
      </c>
      <c r="AE90" s="145" t="e">
        <f t="shared" si="42"/>
        <v>#N/A</v>
      </c>
      <c r="AF90" s="146" t="e">
        <f t="shared" si="43"/>
        <v>#N/A</v>
      </c>
      <c r="AG90" s="136" t="e">
        <f t="shared" si="61"/>
        <v>#N/A</v>
      </c>
      <c r="AH90" s="146" t="e">
        <f t="shared" si="44"/>
        <v>#N/A</v>
      </c>
      <c r="AJ90" s="72"/>
      <c r="AK90" s="109"/>
    </row>
    <row r="91" spans="1:37" x14ac:dyDescent="0.3">
      <c r="A91" s="143">
        <f t="shared" si="55"/>
        <v>60</v>
      </c>
      <c r="B91" s="143">
        <f t="shared" si="70"/>
        <v>59</v>
      </c>
      <c r="C91" s="27">
        <f t="shared" si="56"/>
        <v>84</v>
      </c>
      <c r="D91" s="28">
        <f t="shared" si="45"/>
        <v>28</v>
      </c>
      <c r="E91" s="29" t="e">
        <f>VLOOKUP($B91,'Other Inputs'!$A:$B,2,0)</f>
        <v>#N/A</v>
      </c>
      <c r="F91" s="38">
        <f>IF($B91&lt;'Other Inputs'!$E$5,10,IF($B91&lt;'Other Inputs'!$E$6,'Other Inputs'!$F$5,IF($B91&lt;'Other Inputs'!$E$7,'Other Inputs'!$F$6,IF($B91&lt;'Other Inputs'!$E$8,'Other Inputs'!$F$7,IF($B91&lt;'Other Inputs'!$E$9,'Other Inputs'!$F$8,IF($B91&lt;'Other Inputs'!$E$10,'Other Inputs'!$F$9,IF($B91&lt;'Other Inputs'!$E$11,'Other Inputs'!$F$10,IF($B91&lt;'Other Inputs'!$E$12,'Other Inputs'!$F$11,IF($B91&lt;'Other Inputs'!$E$13,'Other Inputs'!$F$12,'Other Inputs'!$F$13)))))))))</f>
        <v>10</v>
      </c>
      <c r="G91" s="37">
        <f>IF($B91&lt;'Other Inputs'!$E$16,9.5,IF($B91&lt;'Other Inputs'!$E$17,'Other Inputs'!$F$16,IF($B91&lt;'Other Inputs'!$E$18,'Other Inputs'!$F$17,IF($B91&lt;'Other Inputs'!$E$19,'Other Inputs'!$F$18,'Other Inputs'!$F$19))))</f>
        <v>9.5</v>
      </c>
      <c r="H91" s="6" t="e">
        <f t="shared" si="71"/>
        <v>#N/A</v>
      </c>
      <c r="I91" s="3" t="e">
        <f t="shared" si="46"/>
        <v>#N/A</v>
      </c>
      <c r="J91" s="7" t="e">
        <f t="shared" si="58"/>
        <v>#N/A</v>
      </c>
      <c r="K91" s="7" t="e">
        <f t="shared" si="59"/>
        <v>#N/A</v>
      </c>
      <c r="L91" s="8">
        <f t="shared" si="39"/>
        <v>0</v>
      </c>
      <c r="M91" s="4" t="e">
        <f t="shared" si="72"/>
        <v>#N/A</v>
      </c>
      <c r="N91" s="9" t="e">
        <f t="shared" si="73"/>
        <v>#N/A</v>
      </c>
      <c r="O91" s="5">
        <f t="shared" si="47"/>
        <v>0</v>
      </c>
      <c r="P91" s="5">
        <f t="shared" si="48"/>
        <v>0</v>
      </c>
      <c r="Q91" s="41" t="e">
        <f t="shared" si="60"/>
        <v>#N/A</v>
      </c>
      <c r="R91" s="22" t="e">
        <f>IF(B91&gt;$B$2,0,SUM($Q$8:Q91))</f>
        <v>#N/A</v>
      </c>
      <c r="S91" s="22" t="e">
        <f t="shared" si="49"/>
        <v>#N/A</v>
      </c>
      <c r="T91" s="18" t="e">
        <f t="shared" si="50"/>
        <v>#N/A</v>
      </c>
      <c r="V91" s="135" t="e">
        <f>VLOOKUP(YEAR($B91),'Other Inputs'!$J:$K,2,0)</f>
        <v>#N/A</v>
      </c>
      <c r="W91" s="136" t="e">
        <f t="shared" si="51"/>
        <v>#N/A</v>
      </c>
      <c r="X91" s="136" t="e">
        <f t="shared" si="52"/>
        <v>#N/A</v>
      </c>
      <c r="Y91" s="136" t="e">
        <f t="shared" si="53"/>
        <v>#N/A</v>
      </c>
      <c r="AA91" s="135" t="e">
        <f>VLOOKUP(YEAR($B91),'Other Inputs'!$J:$K,2,0)</f>
        <v>#N/A</v>
      </c>
      <c r="AB91" s="136" t="e">
        <f t="shared" si="54"/>
        <v>#N/A</v>
      </c>
      <c r="AC91" s="136" t="e">
        <f t="shared" si="40"/>
        <v>#N/A</v>
      </c>
      <c r="AD91" s="136" t="e">
        <f t="shared" si="41"/>
        <v>#N/A</v>
      </c>
      <c r="AE91" s="145" t="e">
        <f t="shared" si="42"/>
        <v>#N/A</v>
      </c>
      <c r="AF91" s="146" t="e">
        <f t="shared" si="43"/>
        <v>#N/A</v>
      </c>
      <c r="AG91" s="136" t="e">
        <f t="shared" si="61"/>
        <v>#N/A</v>
      </c>
      <c r="AH91" s="146" t="e">
        <f t="shared" si="44"/>
        <v>#N/A</v>
      </c>
      <c r="AJ91" s="72"/>
      <c r="AK91" s="109"/>
    </row>
    <row r="92" spans="1:37" x14ac:dyDescent="0.3">
      <c r="A92" s="143">
        <f t="shared" si="55"/>
        <v>60</v>
      </c>
      <c r="B92" s="143">
        <f t="shared" si="70"/>
        <v>59</v>
      </c>
      <c r="C92" s="27">
        <f t="shared" si="56"/>
        <v>85</v>
      </c>
      <c r="D92" s="28">
        <f t="shared" si="45"/>
        <v>28</v>
      </c>
      <c r="E92" s="29" t="e">
        <f>VLOOKUP($B92,'Other Inputs'!$A:$B,2,0)</f>
        <v>#N/A</v>
      </c>
      <c r="F92" s="38">
        <f>IF($B92&lt;'Other Inputs'!$E$5,10,IF($B92&lt;'Other Inputs'!$E$6,'Other Inputs'!$F$5,IF($B92&lt;'Other Inputs'!$E$7,'Other Inputs'!$F$6,IF($B92&lt;'Other Inputs'!$E$8,'Other Inputs'!$F$7,IF($B92&lt;'Other Inputs'!$E$9,'Other Inputs'!$F$8,IF($B92&lt;'Other Inputs'!$E$10,'Other Inputs'!$F$9,IF($B92&lt;'Other Inputs'!$E$11,'Other Inputs'!$F$10,IF($B92&lt;'Other Inputs'!$E$12,'Other Inputs'!$F$11,IF($B92&lt;'Other Inputs'!$E$13,'Other Inputs'!$F$12,'Other Inputs'!$F$13)))))))))</f>
        <v>10</v>
      </c>
      <c r="G92" s="37">
        <f>IF($B92&lt;'Other Inputs'!$E$16,9.5,IF($B92&lt;'Other Inputs'!$E$17,'Other Inputs'!$F$16,IF($B92&lt;'Other Inputs'!$E$18,'Other Inputs'!$F$17,IF($B92&lt;'Other Inputs'!$E$19,'Other Inputs'!$F$18,'Other Inputs'!$F$19))))</f>
        <v>9.5</v>
      </c>
      <c r="H92" s="6" t="e">
        <f t="shared" si="71"/>
        <v>#N/A</v>
      </c>
      <c r="I92" s="3" t="e">
        <f t="shared" si="46"/>
        <v>#N/A</v>
      </c>
      <c r="J92" s="7" t="e">
        <f t="shared" si="58"/>
        <v>#N/A</v>
      </c>
      <c r="K92" s="7" t="e">
        <f t="shared" si="59"/>
        <v>#N/A</v>
      </c>
      <c r="L92" s="8">
        <f t="shared" si="39"/>
        <v>0</v>
      </c>
      <c r="M92" s="4" t="e">
        <f t="shared" si="72"/>
        <v>#N/A</v>
      </c>
      <c r="N92" s="9" t="e">
        <f t="shared" si="73"/>
        <v>#N/A</v>
      </c>
      <c r="O92" s="5">
        <f t="shared" si="47"/>
        <v>0</v>
      </c>
      <c r="P92" s="5">
        <f t="shared" si="48"/>
        <v>0</v>
      </c>
      <c r="Q92" s="41" t="e">
        <f t="shared" si="60"/>
        <v>#N/A</v>
      </c>
      <c r="R92" s="22" t="e">
        <f>IF(B92&gt;$B$2,0,SUM($Q$8:Q92))</f>
        <v>#N/A</v>
      </c>
      <c r="S92" s="22" t="e">
        <f t="shared" si="49"/>
        <v>#N/A</v>
      </c>
      <c r="T92" s="18" t="e">
        <f t="shared" si="50"/>
        <v>#N/A</v>
      </c>
      <c r="V92" s="135" t="e">
        <f>VLOOKUP(YEAR($B92),'Other Inputs'!$J:$K,2,0)</f>
        <v>#N/A</v>
      </c>
      <c r="W92" s="136" t="e">
        <f t="shared" si="51"/>
        <v>#N/A</v>
      </c>
      <c r="X92" s="136" t="e">
        <f t="shared" si="52"/>
        <v>#N/A</v>
      </c>
      <c r="Y92" s="136" t="e">
        <f t="shared" si="53"/>
        <v>#N/A</v>
      </c>
      <c r="AA92" s="135" t="e">
        <f>VLOOKUP(YEAR($B92),'Other Inputs'!$J:$K,2,0)</f>
        <v>#N/A</v>
      </c>
      <c r="AB92" s="136" t="e">
        <f t="shared" si="54"/>
        <v>#N/A</v>
      </c>
      <c r="AC92" s="136" t="e">
        <f t="shared" si="40"/>
        <v>#N/A</v>
      </c>
      <c r="AD92" s="136" t="e">
        <f t="shared" si="41"/>
        <v>#N/A</v>
      </c>
      <c r="AE92" s="145" t="e">
        <f t="shared" si="42"/>
        <v>#N/A</v>
      </c>
      <c r="AF92" s="146" t="e">
        <f t="shared" si="43"/>
        <v>#N/A</v>
      </c>
      <c r="AG92" s="136" t="e">
        <f t="shared" si="61"/>
        <v>#N/A</v>
      </c>
      <c r="AH92" s="146" t="e">
        <f t="shared" si="44"/>
        <v>#N/A</v>
      </c>
      <c r="AJ92" s="72"/>
      <c r="AK92" s="109"/>
    </row>
    <row r="93" spans="1:37" x14ac:dyDescent="0.3">
      <c r="A93" s="143">
        <f t="shared" si="55"/>
        <v>60</v>
      </c>
      <c r="B93" s="143">
        <f t="shared" si="70"/>
        <v>59</v>
      </c>
      <c r="C93" s="27">
        <f t="shared" si="56"/>
        <v>86</v>
      </c>
      <c r="D93" s="28">
        <f t="shared" si="45"/>
        <v>28</v>
      </c>
      <c r="E93" s="29" t="e">
        <f>VLOOKUP($B93,'Other Inputs'!$A:$B,2,0)</f>
        <v>#N/A</v>
      </c>
      <c r="F93" s="38">
        <f>IF($B93&lt;'Other Inputs'!$E$5,10,IF($B93&lt;'Other Inputs'!$E$6,'Other Inputs'!$F$5,IF($B93&lt;'Other Inputs'!$E$7,'Other Inputs'!$F$6,IF($B93&lt;'Other Inputs'!$E$8,'Other Inputs'!$F$7,IF($B93&lt;'Other Inputs'!$E$9,'Other Inputs'!$F$8,IF($B93&lt;'Other Inputs'!$E$10,'Other Inputs'!$F$9,IF($B93&lt;'Other Inputs'!$E$11,'Other Inputs'!$F$10,IF($B93&lt;'Other Inputs'!$E$12,'Other Inputs'!$F$11,IF($B93&lt;'Other Inputs'!$E$13,'Other Inputs'!$F$12,'Other Inputs'!$F$13)))))))))</f>
        <v>10</v>
      </c>
      <c r="G93" s="37">
        <f>IF($B93&lt;'Other Inputs'!$E$16,9.5,IF($B93&lt;'Other Inputs'!$E$17,'Other Inputs'!$F$16,IF($B93&lt;'Other Inputs'!$E$18,'Other Inputs'!$F$17,IF($B93&lt;'Other Inputs'!$E$19,'Other Inputs'!$F$18,'Other Inputs'!$F$19))))</f>
        <v>9.5</v>
      </c>
      <c r="H93" s="6" t="e">
        <f t="shared" si="71"/>
        <v>#N/A</v>
      </c>
      <c r="I93" s="3" t="e">
        <f t="shared" si="46"/>
        <v>#N/A</v>
      </c>
      <c r="J93" s="7" t="e">
        <f t="shared" si="58"/>
        <v>#N/A</v>
      </c>
      <c r="K93" s="7" t="e">
        <f t="shared" si="59"/>
        <v>#N/A</v>
      </c>
      <c r="L93" s="8">
        <f t="shared" si="39"/>
        <v>0</v>
      </c>
      <c r="M93" s="4" t="e">
        <f t="shared" si="72"/>
        <v>#N/A</v>
      </c>
      <c r="N93" s="9" t="e">
        <f t="shared" si="73"/>
        <v>#N/A</v>
      </c>
      <c r="O93" s="5">
        <f t="shared" si="47"/>
        <v>0</v>
      </c>
      <c r="P93" s="5">
        <f t="shared" si="48"/>
        <v>0</v>
      </c>
      <c r="Q93" s="41" t="e">
        <f t="shared" si="60"/>
        <v>#N/A</v>
      </c>
      <c r="R93" s="22" t="e">
        <f>IF(B93&gt;$B$2,0,SUM($Q$8:Q93))</f>
        <v>#N/A</v>
      </c>
      <c r="S93" s="22" t="e">
        <f t="shared" si="49"/>
        <v>#N/A</v>
      </c>
      <c r="T93" s="18" t="e">
        <f t="shared" si="50"/>
        <v>#N/A</v>
      </c>
      <c r="V93" s="135" t="e">
        <f>VLOOKUP(YEAR($B93),'Other Inputs'!$J:$K,2,0)</f>
        <v>#N/A</v>
      </c>
      <c r="W93" s="136" t="e">
        <f t="shared" si="51"/>
        <v>#N/A</v>
      </c>
      <c r="X93" s="136" t="e">
        <f t="shared" si="52"/>
        <v>#N/A</v>
      </c>
      <c r="Y93" s="136" t="e">
        <f t="shared" si="53"/>
        <v>#N/A</v>
      </c>
      <c r="AA93" s="135" t="e">
        <f>VLOOKUP(YEAR($B93),'Other Inputs'!$J:$K,2,0)</f>
        <v>#N/A</v>
      </c>
      <c r="AB93" s="136" t="e">
        <f t="shared" si="54"/>
        <v>#N/A</v>
      </c>
      <c r="AC93" s="136" t="e">
        <f t="shared" si="40"/>
        <v>#N/A</v>
      </c>
      <c r="AD93" s="136" t="e">
        <f t="shared" si="41"/>
        <v>#N/A</v>
      </c>
      <c r="AE93" s="145" t="e">
        <f t="shared" si="42"/>
        <v>#N/A</v>
      </c>
      <c r="AF93" s="146" t="e">
        <f t="shared" si="43"/>
        <v>#N/A</v>
      </c>
      <c r="AG93" s="136" t="e">
        <f t="shared" si="61"/>
        <v>#N/A</v>
      </c>
      <c r="AH93" s="146" t="e">
        <f t="shared" si="44"/>
        <v>#N/A</v>
      </c>
      <c r="AJ93" s="72"/>
      <c r="AK93" s="109"/>
    </row>
    <row r="94" spans="1:37" x14ac:dyDescent="0.3">
      <c r="A94" s="143">
        <f t="shared" si="55"/>
        <v>60</v>
      </c>
      <c r="B94" s="143">
        <f t="shared" si="70"/>
        <v>59</v>
      </c>
      <c r="C94" s="27">
        <f t="shared" si="56"/>
        <v>87</v>
      </c>
      <c r="D94" s="28">
        <f t="shared" si="45"/>
        <v>28</v>
      </c>
      <c r="E94" s="29" t="e">
        <f>VLOOKUP($B94,'Other Inputs'!$A:$B,2,0)</f>
        <v>#N/A</v>
      </c>
      <c r="F94" s="38">
        <f>IF($B94&lt;'Other Inputs'!$E$5,10,IF($B94&lt;'Other Inputs'!$E$6,'Other Inputs'!$F$5,IF($B94&lt;'Other Inputs'!$E$7,'Other Inputs'!$F$6,IF($B94&lt;'Other Inputs'!$E$8,'Other Inputs'!$F$7,IF($B94&lt;'Other Inputs'!$E$9,'Other Inputs'!$F$8,IF($B94&lt;'Other Inputs'!$E$10,'Other Inputs'!$F$9,IF($B94&lt;'Other Inputs'!$E$11,'Other Inputs'!$F$10,IF($B94&lt;'Other Inputs'!$E$12,'Other Inputs'!$F$11,IF($B94&lt;'Other Inputs'!$E$13,'Other Inputs'!$F$12,'Other Inputs'!$F$13)))))))))</f>
        <v>10</v>
      </c>
      <c r="G94" s="37">
        <f>IF($B94&lt;'Other Inputs'!$E$16,9.5,IF($B94&lt;'Other Inputs'!$E$17,'Other Inputs'!$F$16,IF($B94&lt;'Other Inputs'!$E$18,'Other Inputs'!$F$17,IF($B94&lt;'Other Inputs'!$E$19,'Other Inputs'!$F$18,'Other Inputs'!$F$19))))</f>
        <v>9.5</v>
      </c>
      <c r="H94" s="6" t="e">
        <f t="shared" si="71"/>
        <v>#N/A</v>
      </c>
      <c r="I94" s="3" t="e">
        <f t="shared" si="46"/>
        <v>#N/A</v>
      </c>
      <c r="J94" s="7" t="e">
        <f t="shared" si="58"/>
        <v>#N/A</v>
      </c>
      <c r="K94" s="7" t="e">
        <f t="shared" si="59"/>
        <v>#N/A</v>
      </c>
      <c r="L94" s="8">
        <f t="shared" si="39"/>
        <v>0</v>
      </c>
      <c r="M94" s="4" t="e">
        <f t="shared" si="72"/>
        <v>#N/A</v>
      </c>
      <c r="N94" s="9" t="e">
        <f t="shared" si="73"/>
        <v>#N/A</v>
      </c>
      <c r="O94" s="5">
        <f t="shared" si="47"/>
        <v>0</v>
      </c>
      <c r="P94" s="5">
        <f t="shared" si="48"/>
        <v>0</v>
      </c>
      <c r="Q94" s="41" t="e">
        <f t="shared" si="60"/>
        <v>#N/A</v>
      </c>
      <c r="R94" s="22" t="e">
        <f>IF(B94&gt;$B$2,0,SUM($Q$8:Q94))</f>
        <v>#N/A</v>
      </c>
      <c r="S94" s="22" t="e">
        <f t="shared" si="49"/>
        <v>#N/A</v>
      </c>
      <c r="T94" s="18" t="e">
        <f t="shared" si="50"/>
        <v>#N/A</v>
      </c>
      <c r="V94" s="135" t="e">
        <f>VLOOKUP(YEAR($B94),'Other Inputs'!$J:$K,2,0)</f>
        <v>#N/A</v>
      </c>
      <c r="W94" s="136" t="e">
        <f t="shared" si="51"/>
        <v>#N/A</v>
      </c>
      <c r="X94" s="136" t="e">
        <f t="shared" si="52"/>
        <v>#N/A</v>
      </c>
      <c r="Y94" s="136" t="e">
        <f t="shared" si="53"/>
        <v>#N/A</v>
      </c>
      <c r="AA94" s="135" t="e">
        <f>VLOOKUP(YEAR($B94),'Other Inputs'!$J:$K,2,0)</f>
        <v>#N/A</v>
      </c>
      <c r="AB94" s="136" t="e">
        <f t="shared" si="54"/>
        <v>#N/A</v>
      </c>
      <c r="AC94" s="136" t="e">
        <f t="shared" si="40"/>
        <v>#N/A</v>
      </c>
      <c r="AD94" s="136" t="e">
        <f t="shared" si="41"/>
        <v>#N/A</v>
      </c>
      <c r="AE94" s="145" t="e">
        <f t="shared" si="42"/>
        <v>#N/A</v>
      </c>
      <c r="AF94" s="146" t="e">
        <f t="shared" si="43"/>
        <v>#N/A</v>
      </c>
      <c r="AG94" s="136" t="e">
        <f t="shared" si="61"/>
        <v>#N/A</v>
      </c>
      <c r="AH94" s="146" t="e">
        <f t="shared" si="44"/>
        <v>#N/A</v>
      </c>
      <c r="AJ94" s="72"/>
      <c r="AK94" s="109"/>
    </row>
    <row r="95" spans="1:37" x14ac:dyDescent="0.3">
      <c r="A95" s="143">
        <f t="shared" si="55"/>
        <v>60</v>
      </c>
      <c r="B95" s="143">
        <f t="shared" si="70"/>
        <v>59</v>
      </c>
      <c r="C95" s="27">
        <f t="shared" si="56"/>
        <v>88</v>
      </c>
      <c r="D95" s="28">
        <f t="shared" si="45"/>
        <v>28</v>
      </c>
      <c r="E95" s="29" t="e">
        <f>VLOOKUP($B95,'Other Inputs'!$A:$B,2,0)</f>
        <v>#N/A</v>
      </c>
      <c r="F95" s="38">
        <f>IF($B95&lt;'Other Inputs'!$E$5,10,IF($B95&lt;'Other Inputs'!$E$6,'Other Inputs'!$F$5,IF($B95&lt;'Other Inputs'!$E$7,'Other Inputs'!$F$6,IF($B95&lt;'Other Inputs'!$E$8,'Other Inputs'!$F$7,IF($B95&lt;'Other Inputs'!$E$9,'Other Inputs'!$F$8,IF($B95&lt;'Other Inputs'!$E$10,'Other Inputs'!$F$9,IF($B95&lt;'Other Inputs'!$E$11,'Other Inputs'!$F$10,IF($B95&lt;'Other Inputs'!$E$12,'Other Inputs'!$F$11,IF($B95&lt;'Other Inputs'!$E$13,'Other Inputs'!$F$12,'Other Inputs'!$F$13)))))))))</f>
        <v>10</v>
      </c>
      <c r="G95" s="37">
        <f>IF($B95&lt;'Other Inputs'!$E$16,9.5,IF($B95&lt;'Other Inputs'!$E$17,'Other Inputs'!$F$16,IF($B95&lt;'Other Inputs'!$E$18,'Other Inputs'!$F$17,IF($B95&lt;'Other Inputs'!$E$19,'Other Inputs'!$F$18,'Other Inputs'!$F$19))))</f>
        <v>9.5</v>
      </c>
      <c r="H95" s="6" t="e">
        <f t="shared" si="71"/>
        <v>#N/A</v>
      </c>
      <c r="I95" s="3" t="e">
        <f t="shared" si="46"/>
        <v>#N/A</v>
      </c>
      <c r="J95" s="7" t="e">
        <f t="shared" si="58"/>
        <v>#N/A</v>
      </c>
      <c r="K95" s="7" t="e">
        <f t="shared" si="59"/>
        <v>#N/A</v>
      </c>
      <c r="L95" s="8">
        <f t="shared" si="39"/>
        <v>0</v>
      </c>
      <c r="M95" s="4" t="e">
        <f t="shared" si="72"/>
        <v>#N/A</v>
      </c>
      <c r="N95" s="9" t="e">
        <f t="shared" si="73"/>
        <v>#N/A</v>
      </c>
      <c r="O95" s="5">
        <f t="shared" si="47"/>
        <v>0</v>
      </c>
      <c r="P95" s="5">
        <f t="shared" si="48"/>
        <v>0</v>
      </c>
      <c r="Q95" s="41" t="e">
        <f t="shared" si="60"/>
        <v>#N/A</v>
      </c>
      <c r="R95" s="22" t="e">
        <f>IF(B95&gt;$B$2,0,SUM($Q$8:Q95))</f>
        <v>#N/A</v>
      </c>
      <c r="S95" s="22" t="e">
        <f t="shared" si="49"/>
        <v>#N/A</v>
      </c>
      <c r="T95" s="18" t="e">
        <f t="shared" si="50"/>
        <v>#N/A</v>
      </c>
      <c r="V95" s="135" t="e">
        <f>VLOOKUP(YEAR($B95),'Other Inputs'!$J:$K,2,0)</f>
        <v>#N/A</v>
      </c>
      <c r="W95" s="136" t="e">
        <f t="shared" si="51"/>
        <v>#N/A</v>
      </c>
      <c r="X95" s="136" t="e">
        <f t="shared" si="52"/>
        <v>#N/A</v>
      </c>
      <c r="Y95" s="136" t="e">
        <f t="shared" si="53"/>
        <v>#N/A</v>
      </c>
      <c r="AA95" s="135" t="e">
        <f>VLOOKUP(YEAR($B95),'Other Inputs'!$J:$K,2,0)</f>
        <v>#N/A</v>
      </c>
      <c r="AB95" s="136" t="e">
        <f t="shared" si="54"/>
        <v>#N/A</v>
      </c>
      <c r="AC95" s="136" t="e">
        <f t="shared" si="40"/>
        <v>#N/A</v>
      </c>
      <c r="AD95" s="136" t="e">
        <f t="shared" si="41"/>
        <v>#N/A</v>
      </c>
      <c r="AE95" s="145" t="e">
        <f t="shared" si="42"/>
        <v>#N/A</v>
      </c>
      <c r="AF95" s="146" t="e">
        <f t="shared" si="43"/>
        <v>#N/A</v>
      </c>
      <c r="AG95" s="136" t="e">
        <f t="shared" si="61"/>
        <v>#N/A</v>
      </c>
      <c r="AH95" s="146" t="e">
        <f t="shared" si="44"/>
        <v>#N/A</v>
      </c>
      <c r="AJ95" s="72"/>
      <c r="AK95" s="109"/>
    </row>
    <row r="96" spans="1:37" x14ac:dyDescent="0.3">
      <c r="A96" s="143">
        <f t="shared" si="55"/>
        <v>60</v>
      </c>
      <c r="B96" s="143">
        <f t="shared" si="70"/>
        <v>59</v>
      </c>
      <c r="C96" s="27">
        <f t="shared" si="56"/>
        <v>89</v>
      </c>
      <c r="D96" s="28">
        <f t="shared" si="45"/>
        <v>28</v>
      </c>
      <c r="E96" s="29" t="e">
        <f>VLOOKUP($B96,'Other Inputs'!$A:$B,2,0)</f>
        <v>#N/A</v>
      </c>
      <c r="F96" s="38">
        <f>IF($B96&lt;'Other Inputs'!$E$5,10,IF($B96&lt;'Other Inputs'!$E$6,'Other Inputs'!$F$5,IF($B96&lt;'Other Inputs'!$E$7,'Other Inputs'!$F$6,IF($B96&lt;'Other Inputs'!$E$8,'Other Inputs'!$F$7,IF($B96&lt;'Other Inputs'!$E$9,'Other Inputs'!$F$8,IF($B96&lt;'Other Inputs'!$E$10,'Other Inputs'!$F$9,IF($B96&lt;'Other Inputs'!$E$11,'Other Inputs'!$F$10,IF($B96&lt;'Other Inputs'!$E$12,'Other Inputs'!$F$11,IF($B96&lt;'Other Inputs'!$E$13,'Other Inputs'!$F$12,'Other Inputs'!$F$13)))))))))</f>
        <v>10</v>
      </c>
      <c r="G96" s="37">
        <f>IF($B96&lt;'Other Inputs'!$E$16,9.5,IF($B96&lt;'Other Inputs'!$E$17,'Other Inputs'!$F$16,IF($B96&lt;'Other Inputs'!$E$18,'Other Inputs'!$F$17,IF($B96&lt;'Other Inputs'!$E$19,'Other Inputs'!$F$18,'Other Inputs'!$F$19))))</f>
        <v>9.5</v>
      </c>
      <c r="H96" s="6" t="e">
        <f t="shared" si="71"/>
        <v>#N/A</v>
      </c>
      <c r="I96" s="3" t="e">
        <f t="shared" si="46"/>
        <v>#N/A</v>
      </c>
      <c r="J96" s="7" t="e">
        <f t="shared" si="58"/>
        <v>#N/A</v>
      </c>
      <c r="K96" s="7" t="e">
        <f t="shared" si="59"/>
        <v>#N/A</v>
      </c>
      <c r="L96" s="8">
        <f t="shared" si="39"/>
        <v>0</v>
      </c>
      <c r="M96" s="4" t="e">
        <f t="shared" si="72"/>
        <v>#N/A</v>
      </c>
      <c r="N96" s="9" t="e">
        <f t="shared" si="73"/>
        <v>#N/A</v>
      </c>
      <c r="O96" s="5">
        <f t="shared" si="47"/>
        <v>0</v>
      </c>
      <c r="P96" s="5">
        <f t="shared" si="48"/>
        <v>0</v>
      </c>
      <c r="Q96" s="41" t="e">
        <f t="shared" si="60"/>
        <v>#N/A</v>
      </c>
      <c r="R96" s="22" t="e">
        <f>IF(B96&gt;$B$2,0,SUM($Q$8:Q96))</f>
        <v>#N/A</v>
      </c>
      <c r="S96" s="22" t="e">
        <f t="shared" si="49"/>
        <v>#N/A</v>
      </c>
      <c r="T96" s="18" t="e">
        <f t="shared" si="50"/>
        <v>#N/A</v>
      </c>
      <c r="V96" s="135" t="e">
        <f>VLOOKUP(YEAR($B96),'Other Inputs'!$J:$K,2,0)</f>
        <v>#N/A</v>
      </c>
      <c r="W96" s="136" t="e">
        <f t="shared" si="51"/>
        <v>#N/A</v>
      </c>
      <c r="X96" s="136" t="e">
        <f t="shared" si="52"/>
        <v>#N/A</v>
      </c>
      <c r="Y96" s="136" t="e">
        <f t="shared" si="53"/>
        <v>#N/A</v>
      </c>
      <c r="AA96" s="135" t="e">
        <f>VLOOKUP(YEAR($B96),'Other Inputs'!$J:$K,2,0)</f>
        <v>#N/A</v>
      </c>
      <c r="AB96" s="136" t="e">
        <f t="shared" si="54"/>
        <v>#N/A</v>
      </c>
      <c r="AC96" s="136" t="e">
        <f t="shared" si="40"/>
        <v>#N/A</v>
      </c>
      <c r="AD96" s="136" t="e">
        <f t="shared" si="41"/>
        <v>#N/A</v>
      </c>
      <c r="AE96" s="145" t="e">
        <f t="shared" si="42"/>
        <v>#N/A</v>
      </c>
      <c r="AF96" s="146" t="e">
        <f t="shared" si="43"/>
        <v>#N/A</v>
      </c>
      <c r="AG96" s="136" t="e">
        <f t="shared" si="61"/>
        <v>#N/A</v>
      </c>
      <c r="AH96" s="146" t="e">
        <f t="shared" si="44"/>
        <v>#N/A</v>
      </c>
      <c r="AJ96" s="72"/>
      <c r="AK96" s="109"/>
    </row>
    <row r="97" spans="1:37" x14ac:dyDescent="0.3">
      <c r="A97" s="143">
        <f t="shared" si="55"/>
        <v>60</v>
      </c>
      <c r="B97" s="143">
        <f t="shared" ref="B97:B105" si="74">EOMONTH(A97,0)</f>
        <v>59</v>
      </c>
      <c r="C97" s="27">
        <f t="shared" si="56"/>
        <v>90</v>
      </c>
      <c r="D97" s="28">
        <f t="shared" si="45"/>
        <v>28</v>
      </c>
      <c r="E97" s="29" t="e">
        <f>VLOOKUP($B97,'Other Inputs'!$A:$B,2,0)</f>
        <v>#N/A</v>
      </c>
      <c r="F97" s="38">
        <f>IF($B97&lt;'Other Inputs'!$E$5,10,IF($B97&lt;'Other Inputs'!$E$6,'Other Inputs'!$F$5,IF($B97&lt;'Other Inputs'!$E$7,'Other Inputs'!$F$6,IF($B97&lt;'Other Inputs'!$E$8,'Other Inputs'!$F$7,IF($B97&lt;'Other Inputs'!$E$9,'Other Inputs'!$F$8,IF($B97&lt;'Other Inputs'!$E$10,'Other Inputs'!$F$9,IF($B97&lt;'Other Inputs'!$E$11,'Other Inputs'!$F$10,IF($B97&lt;'Other Inputs'!$E$12,'Other Inputs'!$F$11,IF($B97&lt;'Other Inputs'!$E$13,'Other Inputs'!$F$12,'Other Inputs'!$F$13)))))))))</f>
        <v>10</v>
      </c>
      <c r="G97" s="37">
        <f>IF($B97&lt;'Other Inputs'!$E$16,9.5,IF($B97&lt;'Other Inputs'!$E$17,'Other Inputs'!$F$16,IF($B97&lt;'Other Inputs'!$E$18,'Other Inputs'!$F$17,IF($B97&lt;'Other Inputs'!$E$19,'Other Inputs'!$F$18,'Other Inputs'!$F$19))))</f>
        <v>9.5</v>
      </c>
      <c r="H97" s="6" t="e">
        <f t="shared" ref="H97:H105" si="75">+I96</f>
        <v>#N/A</v>
      </c>
      <c r="I97" s="3" t="e">
        <f t="shared" si="46"/>
        <v>#N/A</v>
      </c>
      <c r="J97" s="7" t="e">
        <f t="shared" si="58"/>
        <v>#N/A</v>
      </c>
      <c r="K97" s="7" t="e">
        <f t="shared" si="59"/>
        <v>#N/A</v>
      </c>
      <c r="L97" s="8">
        <f t="shared" si="39"/>
        <v>0</v>
      </c>
      <c r="M97" s="4" t="e">
        <f t="shared" ref="M97:M105" si="76">SUM(J97:L97)</f>
        <v>#N/A</v>
      </c>
      <c r="N97" s="9" t="e">
        <f t="shared" ref="N97:N105" si="77">I97*F97</f>
        <v>#N/A</v>
      </c>
      <c r="O97" s="5">
        <f t="shared" si="47"/>
        <v>0</v>
      </c>
      <c r="P97" s="5">
        <f t="shared" si="48"/>
        <v>0</v>
      </c>
      <c r="Q97" s="41" t="e">
        <f t="shared" si="60"/>
        <v>#N/A</v>
      </c>
      <c r="R97" s="22" t="e">
        <f>IF(B97&gt;$B$2,0,SUM($Q$8:Q97))</f>
        <v>#N/A</v>
      </c>
      <c r="S97" s="22" t="e">
        <f t="shared" si="49"/>
        <v>#N/A</v>
      </c>
      <c r="T97" s="18" t="e">
        <f t="shared" si="50"/>
        <v>#N/A</v>
      </c>
      <c r="V97" s="135" t="e">
        <f>VLOOKUP(YEAR($B97),'Other Inputs'!$J:$K,2,0)</f>
        <v>#N/A</v>
      </c>
      <c r="W97" s="136" t="e">
        <f t="shared" si="51"/>
        <v>#N/A</v>
      </c>
      <c r="X97" s="136" t="e">
        <f t="shared" si="52"/>
        <v>#N/A</v>
      </c>
      <c r="Y97" s="136" t="e">
        <f t="shared" si="53"/>
        <v>#N/A</v>
      </c>
      <c r="AA97" s="135" t="e">
        <f>VLOOKUP(YEAR($B97),'Other Inputs'!$J:$K,2,0)</f>
        <v>#N/A</v>
      </c>
      <c r="AB97" s="136" t="e">
        <f t="shared" si="54"/>
        <v>#N/A</v>
      </c>
      <c r="AC97" s="136" t="e">
        <f t="shared" si="40"/>
        <v>#N/A</v>
      </c>
      <c r="AD97" s="136" t="e">
        <f t="shared" si="41"/>
        <v>#N/A</v>
      </c>
      <c r="AE97" s="145" t="e">
        <f t="shared" si="42"/>
        <v>#N/A</v>
      </c>
      <c r="AF97" s="146" t="e">
        <f t="shared" si="43"/>
        <v>#N/A</v>
      </c>
      <c r="AG97" s="136" t="e">
        <f t="shared" si="61"/>
        <v>#N/A</v>
      </c>
      <c r="AH97" s="146" t="e">
        <f t="shared" si="44"/>
        <v>#N/A</v>
      </c>
      <c r="AJ97" s="72"/>
      <c r="AK97" s="109"/>
    </row>
    <row r="98" spans="1:37" x14ac:dyDescent="0.3">
      <c r="A98" s="143">
        <f t="shared" si="55"/>
        <v>60</v>
      </c>
      <c r="B98" s="143">
        <f t="shared" si="74"/>
        <v>59</v>
      </c>
      <c r="C98" s="27">
        <f t="shared" si="56"/>
        <v>91</v>
      </c>
      <c r="D98" s="28">
        <f t="shared" si="45"/>
        <v>28</v>
      </c>
      <c r="E98" s="29" t="e">
        <f>VLOOKUP($B98,'Other Inputs'!$A:$B,2,0)</f>
        <v>#N/A</v>
      </c>
      <c r="F98" s="38">
        <f>IF($B98&lt;'Other Inputs'!$E$5,10,IF($B98&lt;'Other Inputs'!$E$6,'Other Inputs'!$F$5,IF($B98&lt;'Other Inputs'!$E$7,'Other Inputs'!$F$6,IF($B98&lt;'Other Inputs'!$E$8,'Other Inputs'!$F$7,IF($B98&lt;'Other Inputs'!$E$9,'Other Inputs'!$F$8,IF($B98&lt;'Other Inputs'!$E$10,'Other Inputs'!$F$9,IF($B98&lt;'Other Inputs'!$E$11,'Other Inputs'!$F$10,IF($B98&lt;'Other Inputs'!$E$12,'Other Inputs'!$F$11,IF($B98&lt;'Other Inputs'!$E$13,'Other Inputs'!$F$12,'Other Inputs'!$F$13)))))))))</f>
        <v>10</v>
      </c>
      <c r="G98" s="37">
        <f>IF($B98&lt;'Other Inputs'!$E$16,9.5,IF($B98&lt;'Other Inputs'!$E$17,'Other Inputs'!$F$16,IF($B98&lt;'Other Inputs'!$E$18,'Other Inputs'!$F$17,IF($B98&lt;'Other Inputs'!$E$19,'Other Inputs'!$F$18,'Other Inputs'!$F$19))))</f>
        <v>9.5</v>
      </c>
      <c r="H98" s="6" t="e">
        <f t="shared" si="75"/>
        <v>#N/A</v>
      </c>
      <c r="I98" s="3" t="e">
        <f t="shared" si="46"/>
        <v>#N/A</v>
      </c>
      <c r="J98" s="7" t="e">
        <f t="shared" si="58"/>
        <v>#N/A</v>
      </c>
      <c r="K98" s="7" t="e">
        <f t="shared" si="59"/>
        <v>#N/A</v>
      </c>
      <c r="L98" s="8">
        <f t="shared" si="39"/>
        <v>0</v>
      </c>
      <c r="M98" s="4" t="e">
        <f t="shared" si="76"/>
        <v>#N/A</v>
      </c>
      <c r="N98" s="9" t="e">
        <f t="shared" si="77"/>
        <v>#N/A</v>
      </c>
      <c r="O98" s="5">
        <f t="shared" si="47"/>
        <v>0</v>
      </c>
      <c r="P98" s="5">
        <f t="shared" si="48"/>
        <v>0</v>
      </c>
      <c r="Q98" s="41" t="e">
        <f t="shared" si="60"/>
        <v>#N/A</v>
      </c>
      <c r="R98" s="22" t="e">
        <f>IF(B98&gt;$B$2,0,SUM($Q$8:Q98))</f>
        <v>#N/A</v>
      </c>
      <c r="S98" s="22" t="e">
        <f t="shared" si="49"/>
        <v>#N/A</v>
      </c>
      <c r="T98" s="18" t="e">
        <f t="shared" si="50"/>
        <v>#N/A</v>
      </c>
      <c r="V98" s="135" t="e">
        <f>VLOOKUP(YEAR($B98),'Other Inputs'!$J:$K,2,0)</f>
        <v>#N/A</v>
      </c>
      <c r="W98" s="136" t="e">
        <f t="shared" si="51"/>
        <v>#N/A</v>
      </c>
      <c r="X98" s="136" t="e">
        <f t="shared" si="52"/>
        <v>#N/A</v>
      </c>
      <c r="Y98" s="136" t="e">
        <f t="shared" si="53"/>
        <v>#N/A</v>
      </c>
      <c r="AA98" s="135" t="e">
        <f>VLOOKUP(YEAR($B98),'Other Inputs'!$J:$K,2,0)</f>
        <v>#N/A</v>
      </c>
      <c r="AB98" s="136" t="e">
        <f t="shared" si="54"/>
        <v>#N/A</v>
      </c>
      <c r="AC98" s="136" t="e">
        <f t="shared" si="40"/>
        <v>#N/A</v>
      </c>
      <c r="AD98" s="136" t="e">
        <f t="shared" si="41"/>
        <v>#N/A</v>
      </c>
      <c r="AE98" s="145" t="e">
        <f t="shared" si="42"/>
        <v>#N/A</v>
      </c>
      <c r="AF98" s="146" t="e">
        <f t="shared" si="43"/>
        <v>#N/A</v>
      </c>
      <c r="AG98" s="136" t="e">
        <f t="shared" si="61"/>
        <v>#N/A</v>
      </c>
      <c r="AH98" s="146" t="e">
        <f t="shared" si="44"/>
        <v>#N/A</v>
      </c>
      <c r="AJ98" s="72"/>
      <c r="AK98" s="109"/>
    </row>
    <row r="99" spans="1:37" x14ac:dyDescent="0.3">
      <c r="A99" s="143">
        <f t="shared" si="55"/>
        <v>60</v>
      </c>
      <c r="B99" s="143">
        <f t="shared" si="74"/>
        <v>59</v>
      </c>
      <c r="C99" s="27">
        <f t="shared" si="56"/>
        <v>92</v>
      </c>
      <c r="D99" s="28">
        <f t="shared" si="45"/>
        <v>28</v>
      </c>
      <c r="E99" s="29" t="e">
        <f>VLOOKUP($B99,'Other Inputs'!$A:$B,2,0)</f>
        <v>#N/A</v>
      </c>
      <c r="F99" s="38">
        <f>IF($B99&lt;'Other Inputs'!$E$5,10,IF($B99&lt;'Other Inputs'!$E$6,'Other Inputs'!$F$5,IF($B99&lt;'Other Inputs'!$E$7,'Other Inputs'!$F$6,IF($B99&lt;'Other Inputs'!$E$8,'Other Inputs'!$F$7,IF($B99&lt;'Other Inputs'!$E$9,'Other Inputs'!$F$8,IF($B99&lt;'Other Inputs'!$E$10,'Other Inputs'!$F$9,IF($B99&lt;'Other Inputs'!$E$11,'Other Inputs'!$F$10,IF($B99&lt;'Other Inputs'!$E$12,'Other Inputs'!$F$11,IF($B99&lt;'Other Inputs'!$E$13,'Other Inputs'!$F$12,'Other Inputs'!$F$13)))))))))</f>
        <v>10</v>
      </c>
      <c r="G99" s="37">
        <f>IF($B99&lt;'Other Inputs'!$E$16,9.5,IF($B99&lt;'Other Inputs'!$E$17,'Other Inputs'!$F$16,IF($B99&lt;'Other Inputs'!$E$18,'Other Inputs'!$F$17,IF($B99&lt;'Other Inputs'!$E$19,'Other Inputs'!$F$18,'Other Inputs'!$F$19))))</f>
        <v>9.5</v>
      </c>
      <c r="H99" s="6" t="e">
        <f t="shared" si="75"/>
        <v>#N/A</v>
      </c>
      <c r="I99" s="3" t="e">
        <f t="shared" si="46"/>
        <v>#N/A</v>
      </c>
      <c r="J99" s="7" t="e">
        <f t="shared" si="58"/>
        <v>#N/A</v>
      </c>
      <c r="K99" s="7" t="e">
        <f t="shared" si="59"/>
        <v>#N/A</v>
      </c>
      <c r="L99" s="8">
        <f t="shared" si="39"/>
        <v>0</v>
      </c>
      <c r="M99" s="4" t="e">
        <f t="shared" si="76"/>
        <v>#N/A</v>
      </c>
      <c r="N99" s="9" t="e">
        <f t="shared" si="77"/>
        <v>#N/A</v>
      </c>
      <c r="O99" s="5">
        <f t="shared" si="47"/>
        <v>0</v>
      </c>
      <c r="P99" s="5">
        <f t="shared" si="48"/>
        <v>0</v>
      </c>
      <c r="Q99" s="41" t="e">
        <f t="shared" si="60"/>
        <v>#N/A</v>
      </c>
      <c r="R99" s="22" t="e">
        <f>IF(B99&gt;$B$2,0,SUM($Q$8:Q99))</f>
        <v>#N/A</v>
      </c>
      <c r="S99" s="22" t="e">
        <f t="shared" si="49"/>
        <v>#N/A</v>
      </c>
      <c r="T99" s="18" t="e">
        <f t="shared" si="50"/>
        <v>#N/A</v>
      </c>
      <c r="V99" s="135" t="e">
        <f>VLOOKUP(YEAR($B99),'Other Inputs'!$J:$K,2,0)</f>
        <v>#N/A</v>
      </c>
      <c r="W99" s="136" t="e">
        <f t="shared" si="51"/>
        <v>#N/A</v>
      </c>
      <c r="X99" s="136" t="e">
        <f t="shared" si="52"/>
        <v>#N/A</v>
      </c>
      <c r="Y99" s="136" t="e">
        <f t="shared" si="53"/>
        <v>#N/A</v>
      </c>
      <c r="AA99" s="135" t="e">
        <f>VLOOKUP(YEAR($B99),'Other Inputs'!$J:$K,2,0)</f>
        <v>#N/A</v>
      </c>
      <c r="AB99" s="136" t="e">
        <f t="shared" si="54"/>
        <v>#N/A</v>
      </c>
      <c r="AC99" s="136" t="e">
        <f t="shared" si="40"/>
        <v>#N/A</v>
      </c>
      <c r="AD99" s="136" t="e">
        <f t="shared" si="41"/>
        <v>#N/A</v>
      </c>
      <c r="AE99" s="145" t="e">
        <f t="shared" si="42"/>
        <v>#N/A</v>
      </c>
      <c r="AF99" s="146" t="e">
        <f t="shared" si="43"/>
        <v>#N/A</v>
      </c>
      <c r="AG99" s="136" t="e">
        <f t="shared" si="61"/>
        <v>#N/A</v>
      </c>
      <c r="AH99" s="146" t="e">
        <f t="shared" si="44"/>
        <v>#N/A</v>
      </c>
      <c r="AJ99" s="72"/>
      <c r="AK99" s="109"/>
    </row>
    <row r="100" spans="1:37" x14ac:dyDescent="0.3">
      <c r="A100" s="143">
        <f t="shared" si="55"/>
        <v>60</v>
      </c>
      <c r="B100" s="143">
        <f t="shared" si="74"/>
        <v>59</v>
      </c>
      <c r="C100" s="27">
        <f t="shared" si="56"/>
        <v>93</v>
      </c>
      <c r="D100" s="28">
        <f t="shared" si="45"/>
        <v>28</v>
      </c>
      <c r="E100" s="29" t="e">
        <f>VLOOKUP($B100,'Other Inputs'!$A:$B,2,0)</f>
        <v>#N/A</v>
      </c>
      <c r="F100" s="38">
        <f>IF($B100&lt;'Other Inputs'!$E$5,10,IF($B100&lt;'Other Inputs'!$E$6,'Other Inputs'!$F$5,IF($B100&lt;'Other Inputs'!$E$7,'Other Inputs'!$F$6,IF($B100&lt;'Other Inputs'!$E$8,'Other Inputs'!$F$7,IF($B100&lt;'Other Inputs'!$E$9,'Other Inputs'!$F$8,IF($B100&lt;'Other Inputs'!$E$10,'Other Inputs'!$F$9,IF($B100&lt;'Other Inputs'!$E$11,'Other Inputs'!$F$10,IF($B100&lt;'Other Inputs'!$E$12,'Other Inputs'!$F$11,IF($B100&lt;'Other Inputs'!$E$13,'Other Inputs'!$F$12,'Other Inputs'!$F$13)))))))))</f>
        <v>10</v>
      </c>
      <c r="G100" s="37">
        <f>IF($B100&lt;'Other Inputs'!$E$16,9.5,IF($B100&lt;'Other Inputs'!$E$17,'Other Inputs'!$F$16,IF($B100&lt;'Other Inputs'!$E$18,'Other Inputs'!$F$17,IF($B100&lt;'Other Inputs'!$E$19,'Other Inputs'!$F$18,'Other Inputs'!$F$19))))</f>
        <v>9.5</v>
      </c>
      <c r="H100" s="6" t="e">
        <f t="shared" si="75"/>
        <v>#N/A</v>
      </c>
      <c r="I100" s="3" t="e">
        <f t="shared" si="46"/>
        <v>#N/A</v>
      </c>
      <c r="J100" s="7" t="e">
        <f t="shared" si="58"/>
        <v>#N/A</v>
      </c>
      <c r="K100" s="7" t="e">
        <f t="shared" si="59"/>
        <v>#N/A</v>
      </c>
      <c r="L100" s="8">
        <f t="shared" si="39"/>
        <v>0</v>
      </c>
      <c r="M100" s="4" t="e">
        <f t="shared" si="76"/>
        <v>#N/A</v>
      </c>
      <c r="N100" s="9" t="e">
        <f t="shared" si="77"/>
        <v>#N/A</v>
      </c>
      <c r="O100" s="5">
        <f t="shared" si="47"/>
        <v>0</v>
      </c>
      <c r="P100" s="5">
        <f t="shared" si="48"/>
        <v>0</v>
      </c>
      <c r="Q100" s="41" t="e">
        <f t="shared" si="60"/>
        <v>#N/A</v>
      </c>
      <c r="R100" s="22" t="e">
        <f>IF(B100&gt;$B$2,0,SUM($Q$8:Q100))</f>
        <v>#N/A</v>
      </c>
      <c r="S100" s="22" t="e">
        <f t="shared" si="49"/>
        <v>#N/A</v>
      </c>
      <c r="T100" s="18" t="e">
        <f t="shared" si="50"/>
        <v>#N/A</v>
      </c>
      <c r="V100" s="135" t="e">
        <f>VLOOKUP(YEAR($B100),'Other Inputs'!$J:$K,2,0)</f>
        <v>#N/A</v>
      </c>
      <c r="W100" s="136" t="e">
        <f t="shared" si="51"/>
        <v>#N/A</v>
      </c>
      <c r="X100" s="136" t="e">
        <f t="shared" si="52"/>
        <v>#N/A</v>
      </c>
      <c r="Y100" s="136" t="e">
        <f t="shared" si="53"/>
        <v>#N/A</v>
      </c>
      <c r="AA100" s="135" t="e">
        <f>VLOOKUP(YEAR($B100),'Other Inputs'!$J:$K,2,0)</f>
        <v>#N/A</v>
      </c>
      <c r="AB100" s="136" t="e">
        <f t="shared" si="54"/>
        <v>#N/A</v>
      </c>
      <c r="AC100" s="136" t="e">
        <f t="shared" si="40"/>
        <v>#N/A</v>
      </c>
      <c r="AD100" s="136" t="e">
        <f t="shared" si="41"/>
        <v>#N/A</v>
      </c>
      <c r="AE100" s="145" t="e">
        <f t="shared" si="42"/>
        <v>#N/A</v>
      </c>
      <c r="AF100" s="146" t="e">
        <f t="shared" si="43"/>
        <v>#N/A</v>
      </c>
      <c r="AG100" s="136" t="e">
        <f t="shared" si="61"/>
        <v>#N/A</v>
      </c>
      <c r="AH100" s="146" t="e">
        <f t="shared" si="44"/>
        <v>#N/A</v>
      </c>
      <c r="AJ100" s="72"/>
      <c r="AK100" s="109"/>
    </row>
    <row r="101" spans="1:37" x14ac:dyDescent="0.3">
      <c r="A101" s="143">
        <f t="shared" si="55"/>
        <v>60</v>
      </c>
      <c r="B101" s="143">
        <f t="shared" si="74"/>
        <v>59</v>
      </c>
      <c r="C101" s="27">
        <f t="shared" si="56"/>
        <v>94</v>
      </c>
      <c r="D101" s="28">
        <f t="shared" si="45"/>
        <v>28</v>
      </c>
      <c r="E101" s="29" t="e">
        <f>VLOOKUP($B101,'Other Inputs'!$A:$B,2,0)</f>
        <v>#N/A</v>
      </c>
      <c r="F101" s="38">
        <f>IF($B101&lt;'Other Inputs'!$E$5,10,IF($B101&lt;'Other Inputs'!$E$6,'Other Inputs'!$F$5,IF($B101&lt;'Other Inputs'!$E$7,'Other Inputs'!$F$6,IF($B101&lt;'Other Inputs'!$E$8,'Other Inputs'!$F$7,IF($B101&lt;'Other Inputs'!$E$9,'Other Inputs'!$F$8,IF($B101&lt;'Other Inputs'!$E$10,'Other Inputs'!$F$9,IF($B101&lt;'Other Inputs'!$E$11,'Other Inputs'!$F$10,IF($B101&lt;'Other Inputs'!$E$12,'Other Inputs'!$F$11,IF($B101&lt;'Other Inputs'!$E$13,'Other Inputs'!$F$12,'Other Inputs'!$F$13)))))))))</f>
        <v>10</v>
      </c>
      <c r="G101" s="37">
        <f>IF($B101&lt;'Other Inputs'!$E$16,9.5,IF($B101&lt;'Other Inputs'!$E$17,'Other Inputs'!$F$16,IF($B101&lt;'Other Inputs'!$E$18,'Other Inputs'!$F$17,IF($B101&lt;'Other Inputs'!$E$19,'Other Inputs'!$F$18,'Other Inputs'!$F$19))))</f>
        <v>9.5</v>
      </c>
      <c r="H101" s="6" t="e">
        <f t="shared" si="75"/>
        <v>#N/A</v>
      </c>
      <c r="I101" s="3" t="e">
        <f t="shared" si="46"/>
        <v>#N/A</v>
      </c>
      <c r="J101" s="7" t="e">
        <f t="shared" si="58"/>
        <v>#N/A</v>
      </c>
      <c r="K101" s="7" t="e">
        <f t="shared" si="59"/>
        <v>#N/A</v>
      </c>
      <c r="L101" s="8">
        <f t="shared" si="39"/>
        <v>0</v>
      </c>
      <c r="M101" s="4" t="e">
        <f t="shared" si="76"/>
        <v>#N/A</v>
      </c>
      <c r="N101" s="9" t="e">
        <f t="shared" si="77"/>
        <v>#N/A</v>
      </c>
      <c r="O101" s="5">
        <f t="shared" si="47"/>
        <v>0</v>
      </c>
      <c r="P101" s="5">
        <f t="shared" si="48"/>
        <v>0</v>
      </c>
      <c r="Q101" s="41" t="e">
        <f t="shared" si="60"/>
        <v>#N/A</v>
      </c>
      <c r="R101" s="22" t="e">
        <f>IF(B101&gt;$B$2,0,SUM($Q$8:Q101))</f>
        <v>#N/A</v>
      </c>
      <c r="S101" s="22" t="e">
        <f t="shared" si="49"/>
        <v>#N/A</v>
      </c>
      <c r="T101" s="18" t="e">
        <f t="shared" si="50"/>
        <v>#N/A</v>
      </c>
      <c r="V101" s="135" t="e">
        <f>VLOOKUP(YEAR($B101),'Other Inputs'!$J:$K,2,0)</f>
        <v>#N/A</v>
      </c>
      <c r="W101" s="136" t="e">
        <f t="shared" si="51"/>
        <v>#N/A</v>
      </c>
      <c r="X101" s="136" t="e">
        <f t="shared" si="52"/>
        <v>#N/A</v>
      </c>
      <c r="Y101" s="136" t="e">
        <f t="shared" si="53"/>
        <v>#N/A</v>
      </c>
      <c r="AA101" s="135" t="e">
        <f>VLOOKUP(YEAR($B101),'Other Inputs'!$J:$K,2,0)</f>
        <v>#N/A</v>
      </c>
      <c r="AB101" s="136" t="e">
        <f t="shared" si="54"/>
        <v>#N/A</v>
      </c>
      <c r="AC101" s="136" t="e">
        <f t="shared" si="40"/>
        <v>#N/A</v>
      </c>
      <c r="AD101" s="136" t="e">
        <f t="shared" si="41"/>
        <v>#N/A</v>
      </c>
      <c r="AE101" s="145" t="e">
        <f t="shared" si="42"/>
        <v>#N/A</v>
      </c>
      <c r="AF101" s="146" t="e">
        <f t="shared" si="43"/>
        <v>#N/A</v>
      </c>
      <c r="AG101" s="136" t="e">
        <f t="shared" si="61"/>
        <v>#N/A</v>
      </c>
      <c r="AH101" s="146" t="e">
        <f t="shared" si="44"/>
        <v>#N/A</v>
      </c>
      <c r="AJ101" s="72"/>
      <c r="AK101" s="109"/>
    </row>
    <row r="102" spans="1:37" x14ac:dyDescent="0.3">
      <c r="A102" s="143">
        <f t="shared" si="55"/>
        <v>60</v>
      </c>
      <c r="B102" s="143">
        <f t="shared" si="74"/>
        <v>59</v>
      </c>
      <c r="C102" s="27">
        <f t="shared" si="56"/>
        <v>95</v>
      </c>
      <c r="D102" s="28">
        <f t="shared" si="45"/>
        <v>28</v>
      </c>
      <c r="E102" s="29" t="e">
        <f>VLOOKUP($B102,'Other Inputs'!$A:$B,2,0)</f>
        <v>#N/A</v>
      </c>
      <c r="F102" s="38">
        <f>IF($B102&lt;'Other Inputs'!$E$5,10,IF($B102&lt;'Other Inputs'!$E$6,'Other Inputs'!$F$5,IF($B102&lt;'Other Inputs'!$E$7,'Other Inputs'!$F$6,IF($B102&lt;'Other Inputs'!$E$8,'Other Inputs'!$F$7,IF($B102&lt;'Other Inputs'!$E$9,'Other Inputs'!$F$8,IF($B102&lt;'Other Inputs'!$E$10,'Other Inputs'!$F$9,IF($B102&lt;'Other Inputs'!$E$11,'Other Inputs'!$F$10,IF($B102&lt;'Other Inputs'!$E$12,'Other Inputs'!$F$11,IF($B102&lt;'Other Inputs'!$E$13,'Other Inputs'!$F$12,'Other Inputs'!$F$13)))))))))</f>
        <v>10</v>
      </c>
      <c r="G102" s="37">
        <f>IF($B102&lt;'Other Inputs'!$E$16,9.5,IF($B102&lt;'Other Inputs'!$E$17,'Other Inputs'!$F$16,IF($B102&lt;'Other Inputs'!$E$18,'Other Inputs'!$F$17,IF($B102&lt;'Other Inputs'!$E$19,'Other Inputs'!$F$18,'Other Inputs'!$F$19))))</f>
        <v>9.5</v>
      </c>
      <c r="H102" s="6" t="e">
        <f t="shared" si="75"/>
        <v>#N/A</v>
      </c>
      <c r="I102" s="3" t="e">
        <f t="shared" si="46"/>
        <v>#N/A</v>
      </c>
      <c r="J102" s="7" t="e">
        <f t="shared" si="58"/>
        <v>#N/A</v>
      </c>
      <c r="K102" s="7" t="e">
        <f t="shared" si="59"/>
        <v>#N/A</v>
      </c>
      <c r="L102" s="8">
        <f t="shared" si="39"/>
        <v>0</v>
      </c>
      <c r="M102" s="4" t="e">
        <f t="shared" si="76"/>
        <v>#N/A</v>
      </c>
      <c r="N102" s="9" t="e">
        <f t="shared" si="77"/>
        <v>#N/A</v>
      </c>
      <c r="O102" s="5">
        <f t="shared" si="47"/>
        <v>0</v>
      </c>
      <c r="P102" s="5">
        <f t="shared" si="48"/>
        <v>0</v>
      </c>
      <c r="Q102" s="41" t="e">
        <f t="shared" si="60"/>
        <v>#N/A</v>
      </c>
      <c r="R102" s="22" t="e">
        <f>IF(B102&gt;$B$2,0,SUM($Q$8:Q102))</f>
        <v>#N/A</v>
      </c>
      <c r="S102" s="22" t="e">
        <f t="shared" si="49"/>
        <v>#N/A</v>
      </c>
      <c r="T102" s="18" t="e">
        <f t="shared" si="50"/>
        <v>#N/A</v>
      </c>
      <c r="V102" s="135" t="e">
        <f>VLOOKUP(YEAR($B102),'Other Inputs'!$J:$K,2,0)</f>
        <v>#N/A</v>
      </c>
      <c r="W102" s="136" t="e">
        <f t="shared" si="51"/>
        <v>#N/A</v>
      </c>
      <c r="X102" s="136" t="e">
        <f t="shared" si="52"/>
        <v>#N/A</v>
      </c>
      <c r="Y102" s="136" t="e">
        <f t="shared" si="53"/>
        <v>#N/A</v>
      </c>
      <c r="AA102" s="135" t="e">
        <f>VLOOKUP(YEAR($B102),'Other Inputs'!$J:$K,2,0)</f>
        <v>#N/A</v>
      </c>
      <c r="AB102" s="136" t="e">
        <f t="shared" si="54"/>
        <v>#N/A</v>
      </c>
      <c r="AC102" s="136" t="e">
        <f t="shared" si="40"/>
        <v>#N/A</v>
      </c>
      <c r="AD102" s="136" t="e">
        <f t="shared" si="41"/>
        <v>#N/A</v>
      </c>
      <c r="AE102" s="145" t="e">
        <f t="shared" si="42"/>
        <v>#N/A</v>
      </c>
      <c r="AF102" s="146" t="e">
        <f t="shared" si="43"/>
        <v>#N/A</v>
      </c>
      <c r="AG102" s="136" t="e">
        <f t="shared" si="61"/>
        <v>#N/A</v>
      </c>
      <c r="AH102" s="146" t="e">
        <f t="shared" si="44"/>
        <v>#N/A</v>
      </c>
      <c r="AJ102" s="72"/>
      <c r="AK102" s="109"/>
    </row>
    <row r="103" spans="1:37" x14ac:dyDescent="0.3">
      <c r="A103" s="143">
        <f t="shared" si="55"/>
        <v>60</v>
      </c>
      <c r="B103" s="143">
        <f t="shared" si="74"/>
        <v>59</v>
      </c>
      <c r="C103" s="27">
        <f t="shared" si="56"/>
        <v>96</v>
      </c>
      <c r="D103" s="28">
        <f t="shared" si="45"/>
        <v>28</v>
      </c>
      <c r="E103" s="29" t="e">
        <f>VLOOKUP($B103,'Other Inputs'!$A:$B,2,0)</f>
        <v>#N/A</v>
      </c>
      <c r="F103" s="38">
        <f>IF($B103&lt;'Other Inputs'!$E$5,10,IF($B103&lt;'Other Inputs'!$E$6,'Other Inputs'!$F$5,IF($B103&lt;'Other Inputs'!$E$7,'Other Inputs'!$F$6,IF($B103&lt;'Other Inputs'!$E$8,'Other Inputs'!$F$7,IF($B103&lt;'Other Inputs'!$E$9,'Other Inputs'!$F$8,IF($B103&lt;'Other Inputs'!$E$10,'Other Inputs'!$F$9,IF($B103&lt;'Other Inputs'!$E$11,'Other Inputs'!$F$10,IF($B103&lt;'Other Inputs'!$E$12,'Other Inputs'!$F$11,IF($B103&lt;'Other Inputs'!$E$13,'Other Inputs'!$F$12,'Other Inputs'!$F$13)))))))))</f>
        <v>10</v>
      </c>
      <c r="G103" s="37">
        <f>IF($B103&lt;'Other Inputs'!$E$16,9.5,IF($B103&lt;'Other Inputs'!$E$17,'Other Inputs'!$F$16,IF($B103&lt;'Other Inputs'!$E$18,'Other Inputs'!$F$17,IF($B103&lt;'Other Inputs'!$E$19,'Other Inputs'!$F$18,'Other Inputs'!$F$19))))</f>
        <v>9.5</v>
      </c>
      <c r="H103" s="6" t="e">
        <f t="shared" si="75"/>
        <v>#N/A</v>
      </c>
      <c r="I103" s="3" t="e">
        <f t="shared" si="46"/>
        <v>#N/A</v>
      </c>
      <c r="J103" s="7" t="e">
        <f t="shared" si="58"/>
        <v>#N/A</v>
      </c>
      <c r="K103" s="7" t="e">
        <f t="shared" si="59"/>
        <v>#N/A</v>
      </c>
      <c r="L103" s="8">
        <f t="shared" si="39"/>
        <v>0</v>
      </c>
      <c r="M103" s="4" t="e">
        <f t="shared" si="76"/>
        <v>#N/A</v>
      </c>
      <c r="N103" s="9" t="e">
        <f t="shared" si="77"/>
        <v>#N/A</v>
      </c>
      <c r="O103" s="5">
        <f t="shared" si="47"/>
        <v>0</v>
      </c>
      <c r="P103" s="5">
        <f t="shared" si="48"/>
        <v>0</v>
      </c>
      <c r="Q103" s="41" t="e">
        <f t="shared" si="60"/>
        <v>#N/A</v>
      </c>
      <c r="R103" s="22" t="e">
        <f>IF(B103&gt;$B$2,0,SUM($Q$8:Q103))</f>
        <v>#N/A</v>
      </c>
      <c r="S103" s="22" t="e">
        <f t="shared" si="49"/>
        <v>#N/A</v>
      </c>
      <c r="T103" s="18" t="e">
        <f t="shared" si="50"/>
        <v>#N/A</v>
      </c>
      <c r="V103" s="135" t="e">
        <f>VLOOKUP(YEAR($B103),'Other Inputs'!$J:$K,2,0)</f>
        <v>#N/A</v>
      </c>
      <c r="W103" s="136" t="e">
        <f t="shared" si="51"/>
        <v>#N/A</v>
      </c>
      <c r="X103" s="136" t="e">
        <f t="shared" si="52"/>
        <v>#N/A</v>
      </c>
      <c r="Y103" s="136" t="e">
        <f t="shared" si="53"/>
        <v>#N/A</v>
      </c>
      <c r="AA103" s="135" t="e">
        <f>VLOOKUP(YEAR($B103),'Other Inputs'!$J:$K,2,0)</f>
        <v>#N/A</v>
      </c>
      <c r="AB103" s="136" t="e">
        <f t="shared" si="54"/>
        <v>#N/A</v>
      </c>
      <c r="AC103" s="136" t="e">
        <f t="shared" si="40"/>
        <v>#N/A</v>
      </c>
      <c r="AD103" s="136" t="e">
        <f t="shared" si="41"/>
        <v>#N/A</v>
      </c>
      <c r="AE103" s="145" t="e">
        <f t="shared" si="42"/>
        <v>#N/A</v>
      </c>
      <c r="AF103" s="146" t="e">
        <f t="shared" si="43"/>
        <v>#N/A</v>
      </c>
      <c r="AG103" s="136" t="e">
        <f t="shared" si="61"/>
        <v>#N/A</v>
      </c>
      <c r="AH103" s="146" t="e">
        <f t="shared" si="44"/>
        <v>#N/A</v>
      </c>
      <c r="AJ103" s="72"/>
      <c r="AK103" s="109"/>
    </row>
    <row r="104" spans="1:37" x14ac:dyDescent="0.3">
      <c r="A104" s="143">
        <f t="shared" si="55"/>
        <v>60</v>
      </c>
      <c r="B104" s="143">
        <f t="shared" si="74"/>
        <v>59</v>
      </c>
      <c r="C104" s="27">
        <f t="shared" si="56"/>
        <v>97</v>
      </c>
      <c r="D104" s="28">
        <f t="shared" si="45"/>
        <v>28</v>
      </c>
      <c r="E104" s="29" t="e">
        <f>VLOOKUP($B104,'Other Inputs'!$A:$B,2,0)</f>
        <v>#N/A</v>
      </c>
      <c r="F104" s="38">
        <f>IF($B104&lt;'Other Inputs'!$E$5,10,IF($B104&lt;'Other Inputs'!$E$6,'Other Inputs'!$F$5,IF($B104&lt;'Other Inputs'!$E$7,'Other Inputs'!$F$6,IF($B104&lt;'Other Inputs'!$E$8,'Other Inputs'!$F$7,IF($B104&lt;'Other Inputs'!$E$9,'Other Inputs'!$F$8,IF($B104&lt;'Other Inputs'!$E$10,'Other Inputs'!$F$9,IF($B104&lt;'Other Inputs'!$E$11,'Other Inputs'!$F$10,IF($B104&lt;'Other Inputs'!$E$12,'Other Inputs'!$F$11,IF($B104&lt;'Other Inputs'!$E$13,'Other Inputs'!$F$12,'Other Inputs'!$F$13)))))))))</f>
        <v>10</v>
      </c>
      <c r="G104" s="37">
        <f>IF($B104&lt;'Other Inputs'!$E$16,9.5,IF($B104&lt;'Other Inputs'!$E$17,'Other Inputs'!$F$16,IF($B104&lt;'Other Inputs'!$E$18,'Other Inputs'!$F$17,IF($B104&lt;'Other Inputs'!$E$19,'Other Inputs'!$F$18,'Other Inputs'!$F$19))))</f>
        <v>9.5</v>
      </c>
      <c r="H104" s="6" t="e">
        <f t="shared" si="75"/>
        <v>#N/A</v>
      </c>
      <c r="I104" s="3" t="e">
        <f t="shared" si="46"/>
        <v>#N/A</v>
      </c>
      <c r="J104" s="7" t="e">
        <f t="shared" si="58"/>
        <v>#N/A</v>
      </c>
      <c r="K104" s="7" t="e">
        <f t="shared" si="59"/>
        <v>#N/A</v>
      </c>
      <c r="L104" s="8">
        <f t="shared" si="39"/>
        <v>0</v>
      </c>
      <c r="M104" s="4" t="e">
        <f t="shared" si="76"/>
        <v>#N/A</v>
      </c>
      <c r="N104" s="9" t="e">
        <f t="shared" si="77"/>
        <v>#N/A</v>
      </c>
      <c r="O104" s="5">
        <f t="shared" si="47"/>
        <v>0</v>
      </c>
      <c r="P104" s="5">
        <f t="shared" si="48"/>
        <v>0</v>
      </c>
      <c r="Q104" s="41" t="e">
        <f t="shared" si="60"/>
        <v>#N/A</v>
      </c>
      <c r="R104" s="22" t="e">
        <f>IF(B104&gt;$B$2,0,SUM($Q$8:Q104))</f>
        <v>#N/A</v>
      </c>
      <c r="S104" s="22" t="e">
        <f t="shared" si="49"/>
        <v>#N/A</v>
      </c>
      <c r="T104" s="18" t="e">
        <f t="shared" si="50"/>
        <v>#N/A</v>
      </c>
      <c r="V104" s="135" t="e">
        <f>VLOOKUP(YEAR($B104),'Other Inputs'!$J:$K,2,0)</f>
        <v>#N/A</v>
      </c>
      <c r="W104" s="136" t="e">
        <f t="shared" si="51"/>
        <v>#N/A</v>
      </c>
      <c r="X104" s="136" t="e">
        <f t="shared" si="52"/>
        <v>#N/A</v>
      </c>
      <c r="Y104" s="136" t="e">
        <f t="shared" si="53"/>
        <v>#N/A</v>
      </c>
      <c r="AA104" s="135" t="e">
        <f>VLOOKUP(YEAR($B104),'Other Inputs'!$J:$K,2,0)</f>
        <v>#N/A</v>
      </c>
      <c r="AB104" s="136" t="e">
        <f t="shared" si="54"/>
        <v>#N/A</v>
      </c>
      <c r="AC104" s="136" t="e">
        <f t="shared" ref="AC104:AC135" si="78">IF(G104&gt;$B$2,0,AB104+AC103)</f>
        <v>#N/A</v>
      </c>
      <c r="AD104" s="136" t="e">
        <f t="shared" ref="AD104:AD135" si="79">IF(H104&gt;$B$2,0,AC104+AD$7)</f>
        <v>#N/A</v>
      </c>
      <c r="AE104" s="145" t="e">
        <f t="shared" ref="AE104:AE135" si="80">IF(B104&gt;$B$2,0,IF(B104&lt;DATE(2012,4,30),-M104,0))</f>
        <v>#N/A</v>
      </c>
      <c r="AF104" s="146" t="e">
        <f t="shared" ref="AF104:AF135" si="81">IF(B104&gt;$B$2,0,AF103+AE104)</f>
        <v>#N/A</v>
      </c>
      <c r="AG104" s="136" t="e">
        <f t="shared" si="61"/>
        <v>#N/A</v>
      </c>
      <c r="AH104" s="146" t="e">
        <f t="shared" ref="AH104:AH135" si="82">AG104/I104</f>
        <v>#N/A</v>
      </c>
      <c r="AJ104" s="72"/>
      <c r="AK104" s="109"/>
    </row>
    <row r="105" spans="1:37" x14ac:dyDescent="0.3">
      <c r="A105" s="143">
        <f t="shared" si="55"/>
        <v>60</v>
      </c>
      <c r="B105" s="143">
        <f t="shared" si="74"/>
        <v>59</v>
      </c>
      <c r="C105" s="27">
        <f t="shared" si="56"/>
        <v>98</v>
      </c>
      <c r="D105" s="28">
        <f t="shared" si="45"/>
        <v>28</v>
      </c>
      <c r="E105" s="29" t="e">
        <f>VLOOKUP($B105,'Other Inputs'!$A:$B,2,0)</f>
        <v>#N/A</v>
      </c>
      <c r="F105" s="38">
        <f>IF($B105&lt;'Other Inputs'!$E$5,10,IF($B105&lt;'Other Inputs'!$E$6,'Other Inputs'!$F$5,IF($B105&lt;'Other Inputs'!$E$7,'Other Inputs'!$F$6,IF($B105&lt;'Other Inputs'!$E$8,'Other Inputs'!$F$7,IF($B105&lt;'Other Inputs'!$E$9,'Other Inputs'!$F$8,IF($B105&lt;'Other Inputs'!$E$10,'Other Inputs'!$F$9,IF($B105&lt;'Other Inputs'!$E$11,'Other Inputs'!$F$10,IF($B105&lt;'Other Inputs'!$E$12,'Other Inputs'!$F$11,IF($B105&lt;'Other Inputs'!$E$13,'Other Inputs'!$F$12,'Other Inputs'!$F$13)))))))))</f>
        <v>10</v>
      </c>
      <c r="G105" s="37">
        <f>IF($B105&lt;'Other Inputs'!$E$16,9.5,IF($B105&lt;'Other Inputs'!$E$17,'Other Inputs'!$F$16,IF($B105&lt;'Other Inputs'!$E$18,'Other Inputs'!$F$17,IF($B105&lt;'Other Inputs'!$E$19,'Other Inputs'!$F$18,'Other Inputs'!$F$19))))</f>
        <v>9.5</v>
      </c>
      <c r="H105" s="6" t="e">
        <f t="shared" si="75"/>
        <v>#N/A</v>
      </c>
      <c r="I105" s="3" t="e">
        <f t="shared" si="46"/>
        <v>#N/A</v>
      </c>
      <c r="J105" s="7" t="e">
        <f t="shared" si="58"/>
        <v>#N/A</v>
      </c>
      <c r="K105" s="7" t="e">
        <f t="shared" si="59"/>
        <v>#N/A</v>
      </c>
      <c r="L105" s="8">
        <f t="shared" si="39"/>
        <v>0</v>
      </c>
      <c r="M105" s="4" t="e">
        <f t="shared" si="76"/>
        <v>#N/A</v>
      </c>
      <c r="N105" s="9" t="e">
        <f t="shared" si="77"/>
        <v>#N/A</v>
      </c>
      <c r="O105" s="5">
        <f t="shared" si="47"/>
        <v>0</v>
      </c>
      <c r="P105" s="5">
        <f t="shared" si="48"/>
        <v>0</v>
      </c>
      <c r="Q105" s="41" t="e">
        <f t="shared" si="60"/>
        <v>#N/A</v>
      </c>
      <c r="R105" s="22" t="e">
        <f>IF(B105&gt;$B$2,0,SUM($Q$8:Q105))</f>
        <v>#N/A</v>
      </c>
      <c r="S105" s="22" t="e">
        <f t="shared" si="49"/>
        <v>#N/A</v>
      </c>
      <c r="T105" s="18" t="e">
        <f t="shared" si="50"/>
        <v>#N/A</v>
      </c>
      <c r="V105" s="135" t="e">
        <f>VLOOKUP(YEAR($B105),'Other Inputs'!$J:$K,2,0)</f>
        <v>#N/A</v>
      </c>
      <c r="W105" s="136" t="e">
        <f t="shared" si="51"/>
        <v>#N/A</v>
      </c>
      <c r="X105" s="136" t="e">
        <f t="shared" si="52"/>
        <v>#N/A</v>
      </c>
      <c r="Y105" s="136" t="e">
        <f t="shared" si="53"/>
        <v>#N/A</v>
      </c>
      <c r="AA105" s="135" t="e">
        <f>VLOOKUP(YEAR($B105),'Other Inputs'!$J:$K,2,0)</f>
        <v>#N/A</v>
      </c>
      <c r="AB105" s="136" t="e">
        <f t="shared" si="54"/>
        <v>#N/A</v>
      </c>
      <c r="AC105" s="136" t="e">
        <f t="shared" si="78"/>
        <v>#N/A</v>
      </c>
      <c r="AD105" s="136" t="e">
        <f t="shared" si="79"/>
        <v>#N/A</v>
      </c>
      <c r="AE105" s="145" t="e">
        <f t="shared" si="80"/>
        <v>#N/A</v>
      </c>
      <c r="AF105" s="146" t="e">
        <f t="shared" si="81"/>
        <v>#N/A</v>
      </c>
      <c r="AG105" s="136" t="e">
        <f t="shared" si="61"/>
        <v>#N/A</v>
      </c>
      <c r="AH105" s="146" t="e">
        <f t="shared" si="82"/>
        <v>#N/A</v>
      </c>
      <c r="AJ105" s="72"/>
      <c r="AK105" s="109"/>
    </row>
    <row r="106" spans="1:37" x14ac:dyDescent="0.3">
      <c r="A106" s="143">
        <f t="shared" si="55"/>
        <v>60</v>
      </c>
      <c r="B106" s="143">
        <f t="shared" ref="B106:B109" si="83">EOMONTH(A106,0)</f>
        <v>59</v>
      </c>
      <c r="C106" s="27">
        <f t="shared" si="56"/>
        <v>99</v>
      </c>
      <c r="D106" s="28">
        <f t="shared" si="45"/>
        <v>28</v>
      </c>
      <c r="E106" s="29" t="e">
        <f>VLOOKUP($B106,'Other Inputs'!$A:$B,2,0)</f>
        <v>#N/A</v>
      </c>
      <c r="F106" s="38">
        <f>IF($B106&lt;'Other Inputs'!$E$5,10,IF($B106&lt;'Other Inputs'!$E$6,'Other Inputs'!$F$5,IF($B106&lt;'Other Inputs'!$E$7,'Other Inputs'!$F$6,IF($B106&lt;'Other Inputs'!$E$8,'Other Inputs'!$F$7,IF($B106&lt;'Other Inputs'!$E$9,'Other Inputs'!$F$8,IF($B106&lt;'Other Inputs'!$E$10,'Other Inputs'!$F$9,IF($B106&lt;'Other Inputs'!$E$11,'Other Inputs'!$F$10,IF($B106&lt;'Other Inputs'!$E$12,'Other Inputs'!$F$11,IF($B106&lt;'Other Inputs'!$E$13,'Other Inputs'!$F$12,'Other Inputs'!$F$13)))))))))</f>
        <v>10</v>
      </c>
      <c r="G106" s="37">
        <f>IF($B106&lt;'Other Inputs'!$E$16,9.5,IF($B106&lt;'Other Inputs'!$E$17,'Other Inputs'!$F$16,IF($B106&lt;'Other Inputs'!$E$18,'Other Inputs'!$F$17,IF($B106&lt;'Other Inputs'!$E$19,'Other Inputs'!$F$18,'Other Inputs'!$F$19))))</f>
        <v>9.5</v>
      </c>
      <c r="H106" s="6" t="e">
        <f t="shared" ref="H106:H109" si="84">+I105</f>
        <v>#N/A</v>
      </c>
      <c r="I106" s="3" t="e">
        <f t="shared" ref="I106:I109" si="85">IF(B106&gt;DATE(2012,4,30),H106,H106+M105/G106)</f>
        <v>#N/A</v>
      </c>
      <c r="J106" s="7" t="e">
        <f t="shared" ref="J106:J109" si="86">(14-DAY(A106)+1)*E106*H106</f>
        <v>#N/A</v>
      </c>
      <c r="K106" s="7" t="e">
        <f t="shared" ref="K106:K109" si="87">IF(OR(B106=DATE(2008,2,29),B106=DATE(2012,2,29)),14,DAY(B106)-14)*E106*I106</f>
        <v>#N/A</v>
      </c>
      <c r="L106" s="8">
        <f t="shared" si="39"/>
        <v>0</v>
      </c>
      <c r="M106" s="4" t="e">
        <f>SUM(J106:L106)</f>
        <v>#N/A</v>
      </c>
      <c r="N106" s="9" t="e">
        <f t="shared" ref="N106:N109" si="88">I106*F106</f>
        <v>#N/A</v>
      </c>
      <c r="O106" s="5">
        <f t="shared" ref="O106:O109" si="89">IF(B106&lt;$B$2,IF(B106&gt;DATE(2012,4,30),M105,0),0)+IF(B106=$B$2,M106,0)</f>
        <v>0</v>
      </c>
      <c r="P106" s="5">
        <f t="shared" ref="P106:P109" si="90">O106+IF(B106=$B$2,N106,0)</f>
        <v>0</v>
      </c>
      <c r="Q106" s="41" t="e">
        <f t="shared" si="60"/>
        <v>#N/A</v>
      </c>
      <c r="R106" s="22" t="e">
        <f>IF(B106&gt;$B$2,0,SUM($Q$8:Q106))</f>
        <v>#N/A</v>
      </c>
      <c r="S106" s="22" t="e">
        <f t="shared" ref="S106:S109" si="91">IF(B106&gt;$B$2,0,F106+R106)</f>
        <v>#N/A</v>
      </c>
      <c r="T106" s="18" t="e">
        <f t="shared" ref="T106:T109" si="92">IF(B106&gt;$B$2,0,IF(B106=$B$2,Q106+F106,Q106))</f>
        <v>#N/A</v>
      </c>
      <c r="V106" s="135" t="e">
        <f>VLOOKUP(YEAR($B106),'Other Inputs'!$J:$K,2,0)</f>
        <v>#N/A</v>
      </c>
      <c r="W106" s="136" t="e">
        <f t="shared" si="51"/>
        <v>#N/A</v>
      </c>
      <c r="X106" s="136" t="e">
        <f t="shared" si="52"/>
        <v>#N/A</v>
      </c>
      <c r="Y106" s="136" t="e">
        <f t="shared" si="53"/>
        <v>#N/A</v>
      </c>
      <c r="AA106" s="135" t="e">
        <f>VLOOKUP(YEAR($B106),'Other Inputs'!$J:$K,2,0)</f>
        <v>#N/A</v>
      </c>
      <c r="AB106" s="136" t="e">
        <f t="shared" si="54"/>
        <v>#N/A</v>
      </c>
      <c r="AC106" s="136" t="e">
        <f t="shared" si="78"/>
        <v>#N/A</v>
      </c>
      <c r="AD106" s="136" t="e">
        <f t="shared" si="79"/>
        <v>#N/A</v>
      </c>
      <c r="AE106" s="145" t="e">
        <f t="shared" si="80"/>
        <v>#N/A</v>
      </c>
      <c r="AF106" s="146" t="e">
        <f t="shared" si="81"/>
        <v>#N/A</v>
      </c>
      <c r="AG106" s="136" t="e">
        <f t="shared" si="61"/>
        <v>#N/A</v>
      </c>
      <c r="AH106" s="146" t="e">
        <f t="shared" si="82"/>
        <v>#N/A</v>
      </c>
      <c r="AK106" s="109"/>
    </row>
    <row r="107" spans="1:37" x14ac:dyDescent="0.3">
      <c r="A107" s="143">
        <f t="shared" si="55"/>
        <v>60</v>
      </c>
      <c r="B107" s="143">
        <f t="shared" si="83"/>
        <v>59</v>
      </c>
      <c r="C107" s="27">
        <f t="shared" si="56"/>
        <v>100</v>
      </c>
      <c r="D107" s="28">
        <f t="shared" si="45"/>
        <v>28</v>
      </c>
      <c r="E107" s="29" t="e">
        <f>VLOOKUP($B107,'Other Inputs'!$A:$B,2,0)</f>
        <v>#N/A</v>
      </c>
      <c r="F107" s="38">
        <f>IF($B107&lt;'Other Inputs'!$E$5,10,IF($B107&lt;'Other Inputs'!$E$6,'Other Inputs'!$F$5,IF($B107&lt;'Other Inputs'!$E$7,'Other Inputs'!$F$6,IF($B107&lt;'Other Inputs'!$E$8,'Other Inputs'!$F$7,IF($B107&lt;'Other Inputs'!$E$9,'Other Inputs'!$F$8,IF($B107&lt;'Other Inputs'!$E$10,'Other Inputs'!$F$9,IF($B107&lt;'Other Inputs'!$E$11,'Other Inputs'!$F$10,IF($B107&lt;'Other Inputs'!$E$12,'Other Inputs'!$F$11,IF($B107&lt;'Other Inputs'!$E$13,'Other Inputs'!$F$12,'Other Inputs'!$F$13)))))))))</f>
        <v>10</v>
      </c>
      <c r="G107" s="37">
        <f>IF($B107&lt;'Other Inputs'!$E$16,9.5,IF($B107&lt;'Other Inputs'!$E$17,'Other Inputs'!$F$16,IF($B107&lt;'Other Inputs'!$E$18,'Other Inputs'!$F$17,IF($B107&lt;'Other Inputs'!$E$19,'Other Inputs'!$F$18,'Other Inputs'!$F$19))))</f>
        <v>9.5</v>
      </c>
      <c r="H107" s="6" t="e">
        <f t="shared" si="84"/>
        <v>#N/A</v>
      </c>
      <c r="I107" s="3" t="e">
        <f t="shared" si="85"/>
        <v>#N/A</v>
      </c>
      <c r="J107" s="7" t="e">
        <f t="shared" si="86"/>
        <v>#N/A</v>
      </c>
      <c r="K107" s="7" t="e">
        <f t="shared" si="87"/>
        <v>#N/A</v>
      </c>
      <c r="L107" s="8">
        <f t="shared" si="39"/>
        <v>0</v>
      </c>
      <c r="M107" s="4" t="e">
        <f t="shared" ref="M107:M109" si="93">SUM(J107:L107)</f>
        <v>#N/A</v>
      </c>
      <c r="N107" s="9" t="e">
        <f t="shared" si="88"/>
        <v>#N/A</v>
      </c>
      <c r="O107" s="4">
        <f t="shared" si="89"/>
        <v>0</v>
      </c>
      <c r="P107" s="5">
        <f t="shared" si="90"/>
        <v>0</v>
      </c>
      <c r="Q107" s="41" t="e">
        <f t="shared" si="60"/>
        <v>#N/A</v>
      </c>
      <c r="R107" s="22" t="e">
        <f>IF(B107&gt;$B$2,0,SUM($Q$8:Q107))</f>
        <v>#N/A</v>
      </c>
      <c r="S107" s="22" t="e">
        <f t="shared" si="91"/>
        <v>#N/A</v>
      </c>
      <c r="T107" s="18" t="e">
        <f t="shared" si="92"/>
        <v>#N/A</v>
      </c>
      <c r="V107" s="135" t="e">
        <f>VLOOKUP(YEAR($B107),'Other Inputs'!$J:$K,2,0)</f>
        <v>#N/A</v>
      </c>
      <c r="W107" s="136" t="e">
        <f t="shared" si="51"/>
        <v>#N/A</v>
      </c>
      <c r="X107" s="136" t="e">
        <f t="shared" si="52"/>
        <v>#N/A</v>
      </c>
      <c r="Y107" s="136" t="e">
        <f t="shared" si="53"/>
        <v>#N/A</v>
      </c>
      <c r="AA107" s="135" t="e">
        <f>VLOOKUP(YEAR($B107),'Other Inputs'!$J:$K,2,0)</f>
        <v>#N/A</v>
      </c>
      <c r="AB107" s="136" t="e">
        <f t="shared" si="54"/>
        <v>#N/A</v>
      </c>
      <c r="AC107" s="136" t="e">
        <f t="shared" si="78"/>
        <v>#N/A</v>
      </c>
      <c r="AD107" s="136" t="e">
        <f t="shared" si="79"/>
        <v>#N/A</v>
      </c>
      <c r="AE107" s="145" t="e">
        <f t="shared" si="80"/>
        <v>#N/A</v>
      </c>
      <c r="AF107" s="146" t="e">
        <f t="shared" si="81"/>
        <v>#N/A</v>
      </c>
      <c r="AG107" s="136" t="e">
        <f t="shared" si="61"/>
        <v>#N/A</v>
      </c>
      <c r="AH107" s="146" t="e">
        <f t="shared" si="82"/>
        <v>#N/A</v>
      </c>
      <c r="AJ107" s="72"/>
      <c r="AK107" s="109"/>
    </row>
    <row r="108" spans="1:37" x14ac:dyDescent="0.3">
      <c r="A108" s="143">
        <f t="shared" si="55"/>
        <v>60</v>
      </c>
      <c r="B108" s="143">
        <f t="shared" si="83"/>
        <v>59</v>
      </c>
      <c r="C108" s="27">
        <f t="shared" si="56"/>
        <v>101</v>
      </c>
      <c r="D108" s="28">
        <f t="shared" si="45"/>
        <v>28</v>
      </c>
      <c r="E108" s="29" t="e">
        <f>VLOOKUP($B108,'Other Inputs'!$A:$B,2,0)</f>
        <v>#N/A</v>
      </c>
      <c r="F108" s="38">
        <f>IF($B108&lt;'Other Inputs'!$E$5,10,IF($B108&lt;'Other Inputs'!$E$6,'Other Inputs'!$F$5,IF($B108&lt;'Other Inputs'!$E$7,'Other Inputs'!$F$6,IF($B108&lt;'Other Inputs'!$E$8,'Other Inputs'!$F$7,IF($B108&lt;'Other Inputs'!$E$9,'Other Inputs'!$F$8,IF($B108&lt;'Other Inputs'!$E$10,'Other Inputs'!$F$9,IF($B108&lt;'Other Inputs'!$E$11,'Other Inputs'!$F$10,IF($B108&lt;'Other Inputs'!$E$12,'Other Inputs'!$F$11,IF($B108&lt;'Other Inputs'!$E$13,'Other Inputs'!$F$12,'Other Inputs'!$F$13)))))))))</f>
        <v>10</v>
      </c>
      <c r="G108" s="37">
        <f>IF($B108&lt;'Other Inputs'!$E$16,9.5,IF($B108&lt;'Other Inputs'!$E$17,'Other Inputs'!$F$16,IF($B108&lt;'Other Inputs'!$E$18,'Other Inputs'!$F$17,IF($B108&lt;'Other Inputs'!$E$19,'Other Inputs'!$F$18,'Other Inputs'!$F$19))))</f>
        <v>9.5</v>
      </c>
      <c r="H108" s="6" t="e">
        <f t="shared" si="84"/>
        <v>#N/A</v>
      </c>
      <c r="I108" s="3" t="e">
        <f t="shared" si="85"/>
        <v>#N/A</v>
      </c>
      <c r="J108" s="7" t="e">
        <f t="shared" si="86"/>
        <v>#N/A</v>
      </c>
      <c r="K108" s="7" t="e">
        <f t="shared" si="87"/>
        <v>#N/A</v>
      </c>
      <c r="L108" s="8">
        <f t="shared" si="39"/>
        <v>0</v>
      </c>
      <c r="M108" s="4" t="e">
        <f t="shared" si="93"/>
        <v>#N/A</v>
      </c>
      <c r="N108" s="9" t="e">
        <f t="shared" si="88"/>
        <v>#N/A</v>
      </c>
      <c r="O108" s="5">
        <f t="shared" si="89"/>
        <v>0</v>
      </c>
      <c r="P108" s="5">
        <f t="shared" si="90"/>
        <v>0</v>
      </c>
      <c r="Q108" s="41" t="e">
        <f t="shared" si="60"/>
        <v>#N/A</v>
      </c>
      <c r="R108" s="22" t="e">
        <f>IF(B108&gt;$B$2,0,SUM($Q$8:Q108))</f>
        <v>#N/A</v>
      </c>
      <c r="S108" s="22" t="e">
        <f t="shared" si="91"/>
        <v>#N/A</v>
      </c>
      <c r="T108" s="18" t="e">
        <f t="shared" si="92"/>
        <v>#N/A</v>
      </c>
      <c r="V108" s="135" t="e">
        <f>VLOOKUP(YEAR($B108),'Other Inputs'!$J:$K,2,0)</f>
        <v>#N/A</v>
      </c>
      <c r="W108" s="136" t="e">
        <f t="shared" si="51"/>
        <v>#N/A</v>
      </c>
      <c r="X108" s="136" t="e">
        <f t="shared" si="52"/>
        <v>#N/A</v>
      </c>
      <c r="Y108" s="136" t="e">
        <f t="shared" si="53"/>
        <v>#N/A</v>
      </c>
      <c r="AA108" s="135" t="e">
        <f>VLOOKUP(YEAR($B108),'Other Inputs'!$J:$K,2,0)</f>
        <v>#N/A</v>
      </c>
      <c r="AB108" s="136" t="e">
        <f t="shared" si="54"/>
        <v>#N/A</v>
      </c>
      <c r="AC108" s="136" t="e">
        <f t="shared" si="78"/>
        <v>#N/A</v>
      </c>
      <c r="AD108" s="136" t="e">
        <f t="shared" si="79"/>
        <v>#N/A</v>
      </c>
      <c r="AE108" s="145" t="e">
        <f t="shared" si="80"/>
        <v>#N/A</v>
      </c>
      <c r="AF108" s="146" t="e">
        <f t="shared" si="81"/>
        <v>#N/A</v>
      </c>
      <c r="AG108" s="136" t="e">
        <f t="shared" si="61"/>
        <v>#N/A</v>
      </c>
      <c r="AH108" s="146" t="e">
        <f t="shared" si="82"/>
        <v>#N/A</v>
      </c>
      <c r="AJ108" s="72"/>
      <c r="AK108" s="109"/>
    </row>
    <row r="109" spans="1:37" s="19" customFormat="1" x14ac:dyDescent="0.3">
      <c r="A109" s="144">
        <f t="shared" si="55"/>
        <v>60</v>
      </c>
      <c r="B109" s="144">
        <f t="shared" si="83"/>
        <v>59</v>
      </c>
      <c r="C109" s="118">
        <f t="shared" si="56"/>
        <v>102</v>
      </c>
      <c r="D109" s="119">
        <f t="shared" si="45"/>
        <v>28</v>
      </c>
      <c r="E109" s="120" t="e">
        <f>VLOOKUP($B109,'Other Inputs'!$A:$B,2,0)</f>
        <v>#N/A</v>
      </c>
      <c r="F109" s="121">
        <f>IF($B109&lt;'Other Inputs'!$E$5,10,IF($B109&lt;'Other Inputs'!$E$6,'Other Inputs'!$F$5,IF($B109&lt;'Other Inputs'!$E$7,'Other Inputs'!$F$6,IF($B109&lt;'Other Inputs'!$E$8,'Other Inputs'!$F$7,IF($B109&lt;'Other Inputs'!$E$9,'Other Inputs'!$F$8,IF($B109&lt;'Other Inputs'!$E$10,'Other Inputs'!$F$9,IF($B109&lt;'Other Inputs'!$E$11,'Other Inputs'!$F$10,IF($B109&lt;'Other Inputs'!$E$12,'Other Inputs'!$F$11,IF($B109&lt;'Other Inputs'!$E$13,'Other Inputs'!$F$12,'Other Inputs'!$F$13)))))))))</f>
        <v>10</v>
      </c>
      <c r="G109" s="122">
        <f>IF($B109&lt;'Other Inputs'!$E$16,9.5,IF($B109&lt;'Other Inputs'!$E$17,'Other Inputs'!$F$16,IF($B109&lt;'Other Inputs'!$E$18,'Other Inputs'!$F$17,IF($B109&lt;'Other Inputs'!$E$19,'Other Inputs'!$F$18,'Other Inputs'!$F$19))))</f>
        <v>9.5</v>
      </c>
      <c r="H109" s="6" t="e">
        <f t="shared" si="84"/>
        <v>#N/A</v>
      </c>
      <c r="I109" s="6" t="e">
        <f t="shared" si="85"/>
        <v>#N/A</v>
      </c>
      <c r="J109" s="7" t="e">
        <f t="shared" si="86"/>
        <v>#N/A</v>
      </c>
      <c r="K109" s="7" t="e">
        <f t="shared" si="87"/>
        <v>#N/A</v>
      </c>
      <c r="L109" s="8">
        <f t="shared" si="39"/>
        <v>0</v>
      </c>
      <c r="M109" s="123" t="e">
        <f t="shared" si="93"/>
        <v>#N/A</v>
      </c>
      <c r="N109" s="9" t="e">
        <f t="shared" si="88"/>
        <v>#N/A</v>
      </c>
      <c r="O109" s="9">
        <f t="shared" si="89"/>
        <v>0</v>
      </c>
      <c r="P109" s="9">
        <f t="shared" si="90"/>
        <v>0</v>
      </c>
      <c r="Q109" s="41" t="e">
        <f t="shared" si="60"/>
        <v>#N/A</v>
      </c>
      <c r="R109" s="124" t="e">
        <f>IF(B109&gt;$B$2,0,SUM($Q$8:Q109))</f>
        <v>#N/A</v>
      </c>
      <c r="S109" s="124" t="e">
        <f t="shared" si="91"/>
        <v>#N/A</v>
      </c>
      <c r="T109" s="18" t="e">
        <f t="shared" si="92"/>
        <v>#N/A</v>
      </c>
      <c r="V109" s="135" t="e">
        <f>VLOOKUP(YEAR($B109),'Other Inputs'!$J:$K,2,0)</f>
        <v>#N/A</v>
      </c>
      <c r="W109" s="136" t="e">
        <f t="shared" si="51"/>
        <v>#N/A</v>
      </c>
      <c r="X109" s="136" t="e">
        <f t="shared" si="52"/>
        <v>#N/A</v>
      </c>
      <c r="Y109" s="136" t="e">
        <f t="shared" si="53"/>
        <v>#N/A</v>
      </c>
      <c r="AA109" s="135" t="e">
        <f>VLOOKUP(YEAR($B109),'Other Inputs'!$J:$K,2,0)</f>
        <v>#N/A</v>
      </c>
      <c r="AB109" s="136" t="e">
        <f t="shared" si="54"/>
        <v>#N/A</v>
      </c>
      <c r="AC109" s="136" t="e">
        <f t="shared" si="78"/>
        <v>#N/A</v>
      </c>
      <c r="AD109" s="136" t="e">
        <f t="shared" si="79"/>
        <v>#N/A</v>
      </c>
      <c r="AE109" s="145" t="e">
        <f t="shared" si="80"/>
        <v>#N/A</v>
      </c>
      <c r="AF109" s="146" t="e">
        <f t="shared" si="81"/>
        <v>#N/A</v>
      </c>
      <c r="AG109" s="136" t="e">
        <f t="shared" si="61"/>
        <v>#N/A</v>
      </c>
      <c r="AH109" s="146" t="e">
        <f t="shared" si="82"/>
        <v>#N/A</v>
      </c>
      <c r="AJ109" s="72"/>
      <c r="AK109" s="109"/>
    </row>
    <row r="110" spans="1:37" x14ac:dyDescent="0.3">
      <c r="A110" s="143">
        <f t="shared" si="55"/>
        <v>60</v>
      </c>
      <c r="B110" s="143">
        <f t="shared" ref="B110:B120" si="94">EOMONTH(A110,0)</f>
        <v>59</v>
      </c>
      <c r="C110" s="27">
        <f t="shared" si="56"/>
        <v>103</v>
      </c>
      <c r="D110" s="28">
        <f t="shared" si="45"/>
        <v>28</v>
      </c>
      <c r="E110" s="29" t="e">
        <f>VLOOKUP($B110,'Other Inputs'!$A:$B,2,0)</f>
        <v>#N/A</v>
      </c>
      <c r="F110" s="38">
        <f>IF($B110&lt;'Other Inputs'!$E$5,10,IF($B110&lt;'Other Inputs'!$E$6,'Other Inputs'!$F$5,IF($B110&lt;'Other Inputs'!$E$7,'Other Inputs'!$F$6,IF($B110&lt;'Other Inputs'!$E$8,'Other Inputs'!$F$7,IF($B110&lt;'Other Inputs'!$E$9,'Other Inputs'!$F$8,IF($B110&lt;'Other Inputs'!$E$10,'Other Inputs'!$F$9,IF($B110&lt;'Other Inputs'!$E$11,'Other Inputs'!$F$10,IF($B110&lt;'Other Inputs'!$E$12,'Other Inputs'!$F$11,IF($B110&lt;'Other Inputs'!$E$13,'Other Inputs'!$F$12,'Other Inputs'!$F$13)))))))))</f>
        <v>10</v>
      </c>
      <c r="G110" s="37">
        <f>IF($B110&lt;'Other Inputs'!$E$16,9.5,IF($B110&lt;'Other Inputs'!$E$17,'Other Inputs'!$F$16,IF($B110&lt;'Other Inputs'!$E$18,'Other Inputs'!$F$17,IF($B110&lt;'Other Inputs'!$E$19,'Other Inputs'!$F$18,'Other Inputs'!$F$19))))</f>
        <v>9.5</v>
      </c>
      <c r="H110" s="6" t="e">
        <f t="shared" ref="H110:H120" si="95">+I109</f>
        <v>#N/A</v>
      </c>
      <c r="I110" s="3" t="e">
        <f t="shared" ref="I110:I120" si="96">IF(B110&gt;DATE(2012,4,30),H110,H110+M109/G110)</f>
        <v>#N/A</v>
      </c>
      <c r="J110" s="7" t="e">
        <f t="shared" ref="J110:J120" si="97">(14-DAY(A110)+1)*E110*H110</f>
        <v>#N/A</v>
      </c>
      <c r="K110" s="7" t="e">
        <f t="shared" ref="K110:K120" si="98">IF(OR(B110=DATE(2008,2,29),B110=DATE(2012,2,29)),14,DAY(B110)-14)*E110*I110</f>
        <v>#N/A</v>
      </c>
      <c r="L110" s="8">
        <f t="shared" si="39"/>
        <v>0</v>
      </c>
      <c r="M110" s="4" t="e">
        <f t="shared" ref="M110:M120" si="99">SUM(J110:L110)</f>
        <v>#N/A</v>
      </c>
      <c r="N110" s="9" t="e">
        <f t="shared" ref="N110:N120" si="100">I110*F110</f>
        <v>#N/A</v>
      </c>
      <c r="O110" s="4">
        <f t="shared" ref="O110:O120" si="101">IF(B110&lt;$B$2,IF(B110&gt;DATE(2012,4,30),M109,0),0)+IF(B110=$B$2,M110,0)</f>
        <v>0</v>
      </c>
      <c r="P110" s="5">
        <f t="shared" ref="P110:P120" si="102">O110+IF(B110=$B$2,N110,0)</f>
        <v>0</v>
      </c>
      <c r="Q110" s="41" t="e">
        <f t="shared" si="60"/>
        <v>#N/A</v>
      </c>
      <c r="R110" s="22" t="e">
        <f>IF(B110&gt;$B$2,0,SUM($Q$8:Q110))</f>
        <v>#N/A</v>
      </c>
      <c r="S110" s="22" t="e">
        <f t="shared" ref="S110:S120" si="103">IF(B110&gt;$B$2,0,F110+R110)</f>
        <v>#N/A</v>
      </c>
      <c r="T110" s="18" t="e">
        <f t="shared" ref="T110:T120" si="104">IF(B110&gt;$B$2,0,IF(B110=$B$2,Q110+F110,Q110))</f>
        <v>#N/A</v>
      </c>
      <c r="V110" s="135" t="e">
        <f>VLOOKUP(YEAR($B110),'Other Inputs'!$J:$K,2,0)</f>
        <v>#N/A</v>
      </c>
      <c r="W110" s="136" t="e">
        <f t="shared" si="51"/>
        <v>#N/A</v>
      </c>
      <c r="X110" s="136" t="e">
        <f t="shared" si="52"/>
        <v>#N/A</v>
      </c>
      <c r="Y110" s="136" t="e">
        <f t="shared" si="53"/>
        <v>#N/A</v>
      </c>
      <c r="AA110" s="135" t="e">
        <f>VLOOKUP(YEAR($B110),'Other Inputs'!$J:$K,2,0)</f>
        <v>#N/A</v>
      </c>
      <c r="AB110" s="136" t="e">
        <f t="shared" si="54"/>
        <v>#N/A</v>
      </c>
      <c r="AC110" s="136" t="e">
        <f t="shared" si="78"/>
        <v>#N/A</v>
      </c>
      <c r="AD110" s="136" t="e">
        <f t="shared" si="79"/>
        <v>#N/A</v>
      </c>
      <c r="AE110" s="145" t="e">
        <f t="shared" si="80"/>
        <v>#N/A</v>
      </c>
      <c r="AF110" s="146" t="e">
        <f t="shared" si="81"/>
        <v>#N/A</v>
      </c>
      <c r="AG110" s="136" t="e">
        <f t="shared" si="61"/>
        <v>#N/A</v>
      </c>
      <c r="AH110" s="146" t="e">
        <f t="shared" si="82"/>
        <v>#N/A</v>
      </c>
      <c r="AJ110" s="72"/>
      <c r="AK110" s="109"/>
    </row>
    <row r="111" spans="1:37" x14ac:dyDescent="0.3">
      <c r="A111" s="143">
        <f t="shared" si="55"/>
        <v>60</v>
      </c>
      <c r="B111" s="143">
        <f t="shared" si="94"/>
        <v>59</v>
      </c>
      <c r="C111" s="27">
        <f t="shared" si="56"/>
        <v>104</v>
      </c>
      <c r="D111" s="28">
        <f t="shared" si="45"/>
        <v>28</v>
      </c>
      <c r="E111" s="29" t="e">
        <f>VLOOKUP($B111,'Other Inputs'!$A:$B,2,0)</f>
        <v>#N/A</v>
      </c>
      <c r="F111" s="38">
        <f>IF($B111&lt;'Other Inputs'!$E$5,10,IF($B111&lt;'Other Inputs'!$E$6,'Other Inputs'!$F$5,IF($B111&lt;'Other Inputs'!$E$7,'Other Inputs'!$F$6,IF($B111&lt;'Other Inputs'!$E$8,'Other Inputs'!$F$7,IF($B111&lt;'Other Inputs'!$E$9,'Other Inputs'!$F$8,IF($B111&lt;'Other Inputs'!$E$10,'Other Inputs'!$F$9,IF($B111&lt;'Other Inputs'!$E$11,'Other Inputs'!$F$10,IF($B111&lt;'Other Inputs'!$E$12,'Other Inputs'!$F$11,IF($B111&lt;'Other Inputs'!$E$13,'Other Inputs'!$F$12,'Other Inputs'!$F$13)))))))))</f>
        <v>10</v>
      </c>
      <c r="G111" s="37">
        <f>IF($B111&lt;'Other Inputs'!$E$16,9.5,IF($B111&lt;'Other Inputs'!$E$17,'Other Inputs'!$F$16,IF($B111&lt;'Other Inputs'!$E$18,'Other Inputs'!$F$17,IF($B111&lt;'Other Inputs'!$E$19,'Other Inputs'!$F$18,'Other Inputs'!$F$19))))</f>
        <v>9.5</v>
      </c>
      <c r="H111" s="6" t="e">
        <f t="shared" si="95"/>
        <v>#N/A</v>
      </c>
      <c r="I111" s="3" t="e">
        <f t="shared" si="96"/>
        <v>#N/A</v>
      </c>
      <c r="J111" s="7" t="e">
        <f t="shared" si="97"/>
        <v>#N/A</v>
      </c>
      <c r="K111" s="7" t="e">
        <f t="shared" si="98"/>
        <v>#N/A</v>
      </c>
      <c r="L111" s="8">
        <f t="shared" si="39"/>
        <v>0</v>
      </c>
      <c r="M111" s="4" t="e">
        <f t="shared" si="99"/>
        <v>#N/A</v>
      </c>
      <c r="N111" s="9" t="e">
        <f t="shared" si="100"/>
        <v>#N/A</v>
      </c>
      <c r="O111" s="5">
        <f t="shared" si="101"/>
        <v>0</v>
      </c>
      <c r="P111" s="5">
        <f t="shared" si="102"/>
        <v>0</v>
      </c>
      <c r="Q111" s="41" t="e">
        <f t="shared" si="60"/>
        <v>#N/A</v>
      </c>
      <c r="R111" s="22" t="e">
        <f>IF(B111&gt;$B$2,0,SUM($Q$8:Q111))</f>
        <v>#N/A</v>
      </c>
      <c r="S111" s="22" t="e">
        <f t="shared" si="103"/>
        <v>#N/A</v>
      </c>
      <c r="T111" s="18" t="e">
        <f t="shared" si="104"/>
        <v>#N/A</v>
      </c>
      <c r="V111" s="135" t="e">
        <f>VLOOKUP(YEAR($B111),'Other Inputs'!$J:$K,2,0)</f>
        <v>#N/A</v>
      </c>
      <c r="W111" s="136" t="e">
        <f t="shared" si="51"/>
        <v>#N/A</v>
      </c>
      <c r="X111" s="136" t="e">
        <f t="shared" si="52"/>
        <v>#N/A</v>
      </c>
      <c r="Y111" s="136" t="e">
        <f t="shared" si="53"/>
        <v>#N/A</v>
      </c>
      <c r="AA111" s="135" t="e">
        <f>VLOOKUP(YEAR($B111),'Other Inputs'!$J:$K,2,0)</f>
        <v>#N/A</v>
      </c>
      <c r="AB111" s="136" t="e">
        <f t="shared" si="54"/>
        <v>#N/A</v>
      </c>
      <c r="AC111" s="136" t="e">
        <f t="shared" si="78"/>
        <v>#N/A</v>
      </c>
      <c r="AD111" s="136" t="e">
        <f t="shared" si="79"/>
        <v>#N/A</v>
      </c>
      <c r="AE111" s="145" t="e">
        <f t="shared" si="80"/>
        <v>#N/A</v>
      </c>
      <c r="AF111" s="146" t="e">
        <f t="shared" si="81"/>
        <v>#N/A</v>
      </c>
      <c r="AG111" s="136" t="e">
        <f t="shared" si="61"/>
        <v>#N/A</v>
      </c>
      <c r="AH111" s="146" t="e">
        <f t="shared" si="82"/>
        <v>#N/A</v>
      </c>
      <c r="AJ111" s="72"/>
      <c r="AK111" s="109"/>
    </row>
    <row r="112" spans="1:37" x14ac:dyDescent="0.3">
      <c r="A112" s="143">
        <f t="shared" si="55"/>
        <v>60</v>
      </c>
      <c r="B112" s="143">
        <f t="shared" si="94"/>
        <v>59</v>
      </c>
      <c r="C112" s="27">
        <f t="shared" si="56"/>
        <v>105</v>
      </c>
      <c r="D112" s="28">
        <f t="shared" si="45"/>
        <v>28</v>
      </c>
      <c r="E112" s="29" t="e">
        <f>VLOOKUP($B112,'Other Inputs'!$A:$B,2,0)</f>
        <v>#N/A</v>
      </c>
      <c r="F112" s="38">
        <f>IF($B112&lt;'Other Inputs'!$E$5,10,IF($B112&lt;'Other Inputs'!$E$6,'Other Inputs'!$F$5,IF($B112&lt;'Other Inputs'!$E$7,'Other Inputs'!$F$6,IF($B112&lt;'Other Inputs'!$E$8,'Other Inputs'!$F$7,IF($B112&lt;'Other Inputs'!$E$9,'Other Inputs'!$F$8,IF($B112&lt;'Other Inputs'!$E$10,'Other Inputs'!$F$9,IF($B112&lt;'Other Inputs'!$E$11,'Other Inputs'!$F$10,IF($B112&lt;'Other Inputs'!$E$12,'Other Inputs'!$F$11,IF($B112&lt;'Other Inputs'!$E$13,'Other Inputs'!$F$12,'Other Inputs'!$F$13)))))))))</f>
        <v>10</v>
      </c>
      <c r="G112" s="37">
        <f>IF($B112&lt;'Other Inputs'!$E$16,9.5,IF($B112&lt;'Other Inputs'!$E$17,'Other Inputs'!$F$16,IF($B112&lt;'Other Inputs'!$E$18,'Other Inputs'!$F$17,IF($B112&lt;'Other Inputs'!$E$19,'Other Inputs'!$F$18,'Other Inputs'!$F$19))))</f>
        <v>9.5</v>
      </c>
      <c r="H112" s="6" t="e">
        <f t="shared" si="95"/>
        <v>#N/A</v>
      </c>
      <c r="I112" s="3" t="e">
        <f t="shared" si="96"/>
        <v>#N/A</v>
      </c>
      <c r="J112" s="7" t="e">
        <f t="shared" si="97"/>
        <v>#N/A</v>
      </c>
      <c r="K112" s="7" t="e">
        <f t="shared" si="98"/>
        <v>#N/A</v>
      </c>
      <c r="L112" s="8">
        <f t="shared" si="39"/>
        <v>0</v>
      </c>
      <c r="M112" s="4" t="e">
        <f t="shared" si="99"/>
        <v>#N/A</v>
      </c>
      <c r="N112" s="9" t="e">
        <f t="shared" si="100"/>
        <v>#N/A</v>
      </c>
      <c r="O112" s="5">
        <f t="shared" si="101"/>
        <v>0</v>
      </c>
      <c r="P112" s="5">
        <f t="shared" si="102"/>
        <v>0</v>
      </c>
      <c r="Q112" s="41" t="e">
        <f t="shared" si="60"/>
        <v>#N/A</v>
      </c>
      <c r="R112" s="22" t="e">
        <f>IF(B112&gt;$B$2,0,SUM($Q$8:Q112))</f>
        <v>#N/A</v>
      </c>
      <c r="S112" s="22" t="e">
        <f t="shared" si="103"/>
        <v>#N/A</v>
      </c>
      <c r="T112" s="18" t="e">
        <f t="shared" si="104"/>
        <v>#N/A</v>
      </c>
      <c r="V112" s="135" t="e">
        <f>VLOOKUP(YEAR($B112),'Other Inputs'!$J:$K,2,0)</f>
        <v>#N/A</v>
      </c>
      <c r="W112" s="136" t="e">
        <f t="shared" si="51"/>
        <v>#N/A</v>
      </c>
      <c r="X112" s="136" t="e">
        <f t="shared" si="52"/>
        <v>#N/A</v>
      </c>
      <c r="Y112" s="136" t="e">
        <f t="shared" si="53"/>
        <v>#N/A</v>
      </c>
      <c r="AA112" s="135" t="e">
        <f>VLOOKUP(YEAR($B112),'Other Inputs'!$J:$K,2,0)</f>
        <v>#N/A</v>
      </c>
      <c r="AB112" s="136" t="e">
        <f t="shared" si="54"/>
        <v>#N/A</v>
      </c>
      <c r="AC112" s="136" t="e">
        <f t="shared" si="78"/>
        <v>#N/A</v>
      </c>
      <c r="AD112" s="136" t="e">
        <f t="shared" si="79"/>
        <v>#N/A</v>
      </c>
      <c r="AE112" s="145" t="e">
        <f t="shared" si="80"/>
        <v>#N/A</v>
      </c>
      <c r="AF112" s="146" t="e">
        <f t="shared" si="81"/>
        <v>#N/A</v>
      </c>
      <c r="AG112" s="136" t="e">
        <f t="shared" si="61"/>
        <v>#N/A</v>
      </c>
      <c r="AH112" s="146" t="e">
        <f t="shared" si="82"/>
        <v>#N/A</v>
      </c>
      <c r="AJ112" s="72"/>
      <c r="AK112" s="109"/>
    </row>
    <row r="113" spans="1:38" x14ac:dyDescent="0.3">
      <c r="A113" s="143">
        <f t="shared" si="55"/>
        <v>60</v>
      </c>
      <c r="B113" s="143">
        <f t="shared" si="94"/>
        <v>59</v>
      </c>
      <c r="C113" s="27">
        <f t="shared" si="56"/>
        <v>106</v>
      </c>
      <c r="D113" s="28">
        <f t="shared" si="45"/>
        <v>28</v>
      </c>
      <c r="E113" s="29" t="e">
        <f>VLOOKUP($B113,'Other Inputs'!$A:$B,2,0)</f>
        <v>#N/A</v>
      </c>
      <c r="F113" s="38">
        <f>IF($B113&lt;'Other Inputs'!$E$5,10,IF($B113&lt;'Other Inputs'!$E$6,'Other Inputs'!$F$5,IF($B113&lt;'Other Inputs'!$E$7,'Other Inputs'!$F$6,IF($B113&lt;'Other Inputs'!$E$8,'Other Inputs'!$F$7,IF($B113&lt;'Other Inputs'!$E$9,'Other Inputs'!$F$8,IF($B113&lt;'Other Inputs'!$E$10,'Other Inputs'!$F$9,IF($B113&lt;'Other Inputs'!$E$11,'Other Inputs'!$F$10,IF($B113&lt;'Other Inputs'!$E$12,'Other Inputs'!$F$11,IF($B113&lt;'Other Inputs'!$E$13,'Other Inputs'!$F$12,'Other Inputs'!$F$13)))))))))</f>
        <v>10</v>
      </c>
      <c r="G113" s="37">
        <f>IF($B113&lt;'Other Inputs'!$E$16,9.5,IF($B113&lt;'Other Inputs'!$E$17,'Other Inputs'!$F$16,IF($B113&lt;'Other Inputs'!$E$18,'Other Inputs'!$F$17,IF($B113&lt;'Other Inputs'!$E$19,'Other Inputs'!$F$18,'Other Inputs'!$F$19))))</f>
        <v>9.5</v>
      </c>
      <c r="H113" s="6" t="e">
        <f t="shared" si="95"/>
        <v>#N/A</v>
      </c>
      <c r="I113" s="3" t="e">
        <f t="shared" si="96"/>
        <v>#N/A</v>
      </c>
      <c r="J113" s="7" t="e">
        <f t="shared" si="97"/>
        <v>#N/A</v>
      </c>
      <c r="K113" s="7" t="e">
        <f t="shared" si="98"/>
        <v>#N/A</v>
      </c>
      <c r="L113" s="8">
        <f t="shared" si="39"/>
        <v>0</v>
      </c>
      <c r="M113" s="4" t="e">
        <f t="shared" si="99"/>
        <v>#N/A</v>
      </c>
      <c r="N113" s="9" t="e">
        <f t="shared" si="100"/>
        <v>#N/A</v>
      </c>
      <c r="O113" s="4">
        <f t="shared" si="101"/>
        <v>0</v>
      </c>
      <c r="P113" s="5">
        <f t="shared" si="102"/>
        <v>0</v>
      </c>
      <c r="Q113" s="41" t="e">
        <f t="shared" si="60"/>
        <v>#N/A</v>
      </c>
      <c r="R113" s="22" t="e">
        <f>IF(B113&gt;$B$2,0,SUM($Q$8:Q113))</f>
        <v>#N/A</v>
      </c>
      <c r="S113" s="22" t="e">
        <f t="shared" si="103"/>
        <v>#N/A</v>
      </c>
      <c r="T113" s="18" t="e">
        <f t="shared" si="104"/>
        <v>#N/A</v>
      </c>
      <c r="V113" s="135" t="e">
        <f>VLOOKUP(YEAR($B113),'Other Inputs'!$J:$K,2,0)</f>
        <v>#N/A</v>
      </c>
      <c r="W113" s="136" t="e">
        <f t="shared" si="51"/>
        <v>#N/A</v>
      </c>
      <c r="X113" s="136" t="e">
        <f t="shared" si="52"/>
        <v>#N/A</v>
      </c>
      <c r="Y113" s="136" t="e">
        <f t="shared" si="53"/>
        <v>#N/A</v>
      </c>
      <c r="AA113" s="135" t="e">
        <f>VLOOKUP(YEAR($B113),'Other Inputs'!$J:$K,2,0)</f>
        <v>#N/A</v>
      </c>
      <c r="AB113" s="136" t="e">
        <f t="shared" si="54"/>
        <v>#N/A</v>
      </c>
      <c r="AC113" s="136" t="e">
        <f t="shared" si="78"/>
        <v>#N/A</v>
      </c>
      <c r="AD113" s="136" t="e">
        <f t="shared" si="79"/>
        <v>#N/A</v>
      </c>
      <c r="AE113" s="145" t="e">
        <f t="shared" si="80"/>
        <v>#N/A</v>
      </c>
      <c r="AF113" s="146" t="e">
        <f t="shared" si="81"/>
        <v>#N/A</v>
      </c>
      <c r="AG113" s="136" t="e">
        <f t="shared" si="61"/>
        <v>#N/A</v>
      </c>
      <c r="AH113" s="146" t="e">
        <f t="shared" si="82"/>
        <v>#N/A</v>
      </c>
      <c r="AJ113" s="72"/>
      <c r="AK113" s="109"/>
    </row>
    <row r="114" spans="1:38" x14ac:dyDescent="0.3">
      <c r="A114" s="143">
        <f t="shared" si="55"/>
        <v>60</v>
      </c>
      <c r="B114" s="143">
        <f t="shared" si="94"/>
        <v>59</v>
      </c>
      <c r="C114" s="27">
        <f t="shared" si="56"/>
        <v>107</v>
      </c>
      <c r="D114" s="28">
        <f t="shared" si="45"/>
        <v>28</v>
      </c>
      <c r="E114" s="29" t="e">
        <f>VLOOKUP($B114,'Other Inputs'!$A:$B,2,0)</f>
        <v>#N/A</v>
      </c>
      <c r="F114" s="38">
        <f>IF($B114&lt;'Other Inputs'!$E$5,10,IF($B114&lt;'Other Inputs'!$E$6,'Other Inputs'!$F$5,IF($B114&lt;'Other Inputs'!$E$7,'Other Inputs'!$F$6,IF($B114&lt;'Other Inputs'!$E$8,'Other Inputs'!$F$7,IF($B114&lt;'Other Inputs'!$E$9,'Other Inputs'!$F$8,IF($B114&lt;'Other Inputs'!$E$10,'Other Inputs'!$F$9,IF($B114&lt;'Other Inputs'!$E$11,'Other Inputs'!$F$10,IF($B114&lt;'Other Inputs'!$E$12,'Other Inputs'!$F$11,IF($B114&lt;'Other Inputs'!$E$13,'Other Inputs'!$F$12,'Other Inputs'!$F$13)))))))))</f>
        <v>10</v>
      </c>
      <c r="G114" s="37">
        <f>IF($B114&lt;'Other Inputs'!$E$16,9.5,IF($B114&lt;'Other Inputs'!$E$17,'Other Inputs'!$F$16,IF($B114&lt;'Other Inputs'!$E$18,'Other Inputs'!$F$17,IF($B114&lt;'Other Inputs'!$E$19,'Other Inputs'!$F$18,'Other Inputs'!$F$19))))</f>
        <v>9.5</v>
      </c>
      <c r="H114" s="6" t="e">
        <f t="shared" si="95"/>
        <v>#N/A</v>
      </c>
      <c r="I114" s="3" t="e">
        <f t="shared" si="96"/>
        <v>#N/A</v>
      </c>
      <c r="J114" s="7" t="e">
        <f t="shared" si="97"/>
        <v>#N/A</v>
      </c>
      <c r="K114" s="7" t="e">
        <f t="shared" si="98"/>
        <v>#N/A</v>
      </c>
      <c r="L114" s="8">
        <f t="shared" si="39"/>
        <v>0</v>
      </c>
      <c r="M114" s="4" t="e">
        <f t="shared" si="99"/>
        <v>#N/A</v>
      </c>
      <c r="N114" s="9" t="e">
        <f t="shared" si="100"/>
        <v>#N/A</v>
      </c>
      <c r="O114" s="5">
        <f t="shared" si="101"/>
        <v>0</v>
      </c>
      <c r="P114" s="5">
        <f t="shared" si="102"/>
        <v>0</v>
      </c>
      <c r="Q114" s="41" t="e">
        <f t="shared" si="60"/>
        <v>#N/A</v>
      </c>
      <c r="R114" s="22" t="e">
        <f>IF(B114&gt;$B$2,0,SUM($Q$8:Q114))</f>
        <v>#N/A</v>
      </c>
      <c r="S114" s="22" t="e">
        <f t="shared" si="103"/>
        <v>#N/A</v>
      </c>
      <c r="T114" s="18" t="e">
        <f t="shared" si="104"/>
        <v>#N/A</v>
      </c>
      <c r="V114" s="135" t="e">
        <f>VLOOKUP(YEAR($B114),'Other Inputs'!$J:$K,2,0)</f>
        <v>#N/A</v>
      </c>
      <c r="W114" s="136" t="e">
        <f t="shared" si="51"/>
        <v>#N/A</v>
      </c>
      <c r="X114" s="136" t="e">
        <f t="shared" si="52"/>
        <v>#N/A</v>
      </c>
      <c r="Y114" s="136" t="e">
        <f t="shared" si="53"/>
        <v>#N/A</v>
      </c>
      <c r="AA114" s="135" t="e">
        <f>VLOOKUP(YEAR($B114),'Other Inputs'!$J:$K,2,0)</f>
        <v>#N/A</v>
      </c>
      <c r="AB114" s="136" t="e">
        <f t="shared" si="54"/>
        <v>#N/A</v>
      </c>
      <c r="AC114" s="136" t="e">
        <f t="shared" si="78"/>
        <v>#N/A</v>
      </c>
      <c r="AD114" s="136" t="e">
        <f t="shared" si="79"/>
        <v>#N/A</v>
      </c>
      <c r="AE114" s="145" t="e">
        <f t="shared" si="80"/>
        <v>#N/A</v>
      </c>
      <c r="AF114" s="146" t="e">
        <f t="shared" si="81"/>
        <v>#N/A</v>
      </c>
      <c r="AG114" s="136" t="e">
        <f t="shared" si="61"/>
        <v>#N/A</v>
      </c>
      <c r="AH114" s="146" t="e">
        <f t="shared" si="82"/>
        <v>#N/A</v>
      </c>
      <c r="AJ114" s="72"/>
      <c r="AK114" s="109"/>
    </row>
    <row r="115" spans="1:38" x14ac:dyDescent="0.3">
      <c r="A115" s="143">
        <f t="shared" si="55"/>
        <v>60</v>
      </c>
      <c r="B115" s="143">
        <f t="shared" si="94"/>
        <v>59</v>
      </c>
      <c r="C115" s="27">
        <f t="shared" si="56"/>
        <v>108</v>
      </c>
      <c r="D115" s="28">
        <f t="shared" si="45"/>
        <v>28</v>
      </c>
      <c r="E115" s="29" t="e">
        <f>VLOOKUP($B115,'Other Inputs'!$A:$B,2,0)</f>
        <v>#N/A</v>
      </c>
      <c r="F115" s="38">
        <f>IF($B115&lt;'Other Inputs'!$E$5,10,IF($B115&lt;'Other Inputs'!$E$6,'Other Inputs'!$F$5,IF($B115&lt;'Other Inputs'!$E$7,'Other Inputs'!$F$6,IF($B115&lt;'Other Inputs'!$E$8,'Other Inputs'!$F$7,IF($B115&lt;'Other Inputs'!$E$9,'Other Inputs'!$F$8,IF($B115&lt;'Other Inputs'!$E$10,'Other Inputs'!$F$9,IF($B115&lt;'Other Inputs'!$E$11,'Other Inputs'!$F$10,IF($B115&lt;'Other Inputs'!$E$12,'Other Inputs'!$F$11,IF($B115&lt;'Other Inputs'!$E$13,'Other Inputs'!$F$12,'Other Inputs'!$F$13)))))))))</f>
        <v>10</v>
      </c>
      <c r="G115" s="37">
        <f>IF($B115&lt;'Other Inputs'!$E$16,9.5,IF($B115&lt;'Other Inputs'!$E$17,'Other Inputs'!$F$16,IF($B115&lt;'Other Inputs'!$E$18,'Other Inputs'!$F$17,IF($B115&lt;'Other Inputs'!$E$19,'Other Inputs'!$F$18,'Other Inputs'!$F$19))))</f>
        <v>9.5</v>
      </c>
      <c r="H115" s="6" t="e">
        <f t="shared" si="95"/>
        <v>#N/A</v>
      </c>
      <c r="I115" s="3" t="e">
        <f t="shared" si="96"/>
        <v>#N/A</v>
      </c>
      <c r="J115" s="7" t="e">
        <f t="shared" si="97"/>
        <v>#N/A</v>
      </c>
      <c r="K115" s="7" t="e">
        <f t="shared" si="98"/>
        <v>#N/A</v>
      </c>
      <c r="L115" s="8">
        <f t="shared" si="39"/>
        <v>0</v>
      </c>
      <c r="M115" s="4" t="e">
        <f t="shared" si="99"/>
        <v>#N/A</v>
      </c>
      <c r="N115" s="9" t="e">
        <f t="shared" si="100"/>
        <v>#N/A</v>
      </c>
      <c r="O115" s="5">
        <f t="shared" si="101"/>
        <v>0</v>
      </c>
      <c r="P115" s="5">
        <f t="shared" si="102"/>
        <v>0</v>
      </c>
      <c r="Q115" s="41" t="e">
        <f t="shared" si="60"/>
        <v>#N/A</v>
      </c>
      <c r="R115" s="22" t="e">
        <f>IF(B115&gt;$B$2,0,SUM($Q$8:Q115))</f>
        <v>#N/A</v>
      </c>
      <c r="S115" s="22" t="e">
        <f t="shared" si="103"/>
        <v>#N/A</v>
      </c>
      <c r="T115" s="18" t="e">
        <f t="shared" si="104"/>
        <v>#N/A</v>
      </c>
      <c r="V115" s="135" t="e">
        <f>VLOOKUP(YEAR($B115),'Other Inputs'!$J:$K,2,0)</f>
        <v>#N/A</v>
      </c>
      <c r="W115" s="136" t="e">
        <f t="shared" si="51"/>
        <v>#N/A</v>
      </c>
      <c r="X115" s="136" t="e">
        <f t="shared" si="52"/>
        <v>#N/A</v>
      </c>
      <c r="Y115" s="136" t="e">
        <f t="shared" si="53"/>
        <v>#N/A</v>
      </c>
      <c r="AA115" s="135" t="e">
        <f>VLOOKUP(YEAR($B115),'Other Inputs'!$J:$K,2,0)</f>
        <v>#N/A</v>
      </c>
      <c r="AB115" s="136" t="e">
        <f t="shared" si="54"/>
        <v>#N/A</v>
      </c>
      <c r="AC115" s="136" t="e">
        <f t="shared" si="78"/>
        <v>#N/A</v>
      </c>
      <c r="AD115" s="136" t="e">
        <f t="shared" si="79"/>
        <v>#N/A</v>
      </c>
      <c r="AE115" s="145" t="e">
        <f t="shared" si="80"/>
        <v>#N/A</v>
      </c>
      <c r="AF115" s="146" t="e">
        <f t="shared" si="81"/>
        <v>#N/A</v>
      </c>
      <c r="AG115" s="136" t="e">
        <f t="shared" si="61"/>
        <v>#N/A</v>
      </c>
      <c r="AH115" s="146" t="e">
        <f t="shared" si="82"/>
        <v>#N/A</v>
      </c>
      <c r="AJ115" s="72"/>
      <c r="AK115" s="109"/>
    </row>
    <row r="116" spans="1:38" x14ac:dyDescent="0.3">
      <c r="A116" s="143">
        <f t="shared" si="55"/>
        <v>60</v>
      </c>
      <c r="B116" s="143">
        <f t="shared" si="94"/>
        <v>59</v>
      </c>
      <c r="C116" s="27">
        <f t="shared" si="56"/>
        <v>109</v>
      </c>
      <c r="D116" s="28">
        <f t="shared" si="45"/>
        <v>28</v>
      </c>
      <c r="E116" s="29" t="e">
        <f>VLOOKUP($B116,'Other Inputs'!$A:$B,2,0)</f>
        <v>#N/A</v>
      </c>
      <c r="F116" s="38">
        <f>IF($B116&lt;'Other Inputs'!$E$5,10,IF($B116&lt;'Other Inputs'!$E$6,'Other Inputs'!$F$5,IF($B116&lt;'Other Inputs'!$E$7,'Other Inputs'!$F$6,IF($B116&lt;'Other Inputs'!$E$8,'Other Inputs'!$F$7,IF($B116&lt;'Other Inputs'!$E$9,'Other Inputs'!$F$8,IF($B116&lt;'Other Inputs'!$E$10,'Other Inputs'!$F$9,IF($B116&lt;'Other Inputs'!$E$11,'Other Inputs'!$F$10,IF($B116&lt;'Other Inputs'!$E$12,'Other Inputs'!$F$11,IF($B116&lt;'Other Inputs'!$E$13,'Other Inputs'!$F$12,'Other Inputs'!$F$13)))))))))</f>
        <v>10</v>
      </c>
      <c r="G116" s="37">
        <f>IF($B116&lt;'Other Inputs'!$E$16,9.5,IF($B116&lt;'Other Inputs'!$E$17,'Other Inputs'!$F$16,IF($B116&lt;'Other Inputs'!$E$18,'Other Inputs'!$F$17,IF($B116&lt;'Other Inputs'!$E$19,'Other Inputs'!$F$18,'Other Inputs'!$F$19))))</f>
        <v>9.5</v>
      </c>
      <c r="H116" s="6" t="e">
        <f t="shared" si="95"/>
        <v>#N/A</v>
      </c>
      <c r="I116" s="3" t="e">
        <f t="shared" si="96"/>
        <v>#N/A</v>
      </c>
      <c r="J116" s="7" t="e">
        <f t="shared" si="97"/>
        <v>#N/A</v>
      </c>
      <c r="K116" s="7" t="e">
        <f t="shared" si="98"/>
        <v>#N/A</v>
      </c>
      <c r="L116" s="8">
        <f t="shared" si="39"/>
        <v>0</v>
      </c>
      <c r="M116" s="4" t="e">
        <f t="shared" si="99"/>
        <v>#N/A</v>
      </c>
      <c r="N116" s="9" t="e">
        <f t="shared" si="100"/>
        <v>#N/A</v>
      </c>
      <c r="O116" s="4">
        <f t="shared" si="101"/>
        <v>0</v>
      </c>
      <c r="P116" s="5">
        <f t="shared" si="102"/>
        <v>0</v>
      </c>
      <c r="Q116" s="41" t="e">
        <f t="shared" si="60"/>
        <v>#N/A</v>
      </c>
      <c r="R116" s="22" t="e">
        <f>IF(B116&gt;$B$2,0,SUM($Q$8:Q116))</f>
        <v>#N/A</v>
      </c>
      <c r="S116" s="22" t="e">
        <f t="shared" si="103"/>
        <v>#N/A</v>
      </c>
      <c r="T116" s="18" t="e">
        <f t="shared" si="104"/>
        <v>#N/A</v>
      </c>
      <c r="V116" s="135" t="e">
        <f>VLOOKUP(YEAR($B116),'Other Inputs'!$J:$K,2,0)</f>
        <v>#N/A</v>
      </c>
      <c r="W116" s="136" t="e">
        <f t="shared" si="51"/>
        <v>#N/A</v>
      </c>
      <c r="X116" s="136" t="e">
        <f t="shared" si="52"/>
        <v>#N/A</v>
      </c>
      <c r="Y116" s="136" t="e">
        <f t="shared" si="53"/>
        <v>#N/A</v>
      </c>
      <c r="AA116" s="135" t="e">
        <f>VLOOKUP(YEAR($B116),'Other Inputs'!$J:$K,2,0)</f>
        <v>#N/A</v>
      </c>
      <c r="AB116" s="136" t="e">
        <f t="shared" si="54"/>
        <v>#N/A</v>
      </c>
      <c r="AC116" s="136" t="e">
        <f t="shared" si="78"/>
        <v>#N/A</v>
      </c>
      <c r="AD116" s="136" t="e">
        <f t="shared" si="79"/>
        <v>#N/A</v>
      </c>
      <c r="AE116" s="145" t="e">
        <f t="shared" si="80"/>
        <v>#N/A</v>
      </c>
      <c r="AF116" s="146" t="e">
        <f t="shared" si="81"/>
        <v>#N/A</v>
      </c>
      <c r="AG116" s="136" t="e">
        <f t="shared" si="61"/>
        <v>#N/A</v>
      </c>
      <c r="AH116" s="146" t="e">
        <f t="shared" si="82"/>
        <v>#N/A</v>
      </c>
      <c r="AJ116" s="72"/>
      <c r="AK116" s="109"/>
    </row>
    <row r="117" spans="1:38" x14ac:dyDescent="0.3">
      <c r="A117" s="143">
        <f t="shared" si="55"/>
        <v>60</v>
      </c>
      <c r="B117" s="143">
        <f t="shared" si="94"/>
        <v>59</v>
      </c>
      <c r="C117" s="27">
        <f t="shared" si="56"/>
        <v>110</v>
      </c>
      <c r="D117" s="28">
        <f t="shared" si="45"/>
        <v>28</v>
      </c>
      <c r="E117" s="29" t="e">
        <f>VLOOKUP($B117,'Other Inputs'!$A:$B,2,0)</f>
        <v>#N/A</v>
      </c>
      <c r="F117" s="38">
        <f>IF($B117&lt;'Other Inputs'!$E$5,10,IF($B117&lt;'Other Inputs'!$E$6,'Other Inputs'!$F$5,IF($B117&lt;'Other Inputs'!$E$7,'Other Inputs'!$F$6,IF($B117&lt;'Other Inputs'!$E$8,'Other Inputs'!$F$7,IF($B117&lt;'Other Inputs'!$E$9,'Other Inputs'!$F$8,IF($B117&lt;'Other Inputs'!$E$10,'Other Inputs'!$F$9,IF($B117&lt;'Other Inputs'!$E$11,'Other Inputs'!$F$10,IF($B117&lt;'Other Inputs'!$E$12,'Other Inputs'!$F$11,IF($B117&lt;'Other Inputs'!$E$13,'Other Inputs'!$F$12,'Other Inputs'!$F$13)))))))))</f>
        <v>10</v>
      </c>
      <c r="G117" s="37">
        <f>IF($B117&lt;'Other Inputs'!$E$16,9.5,IF($B117&lt;'Other Inputs'!$E$17,'Other Inputs'!$F$16,IF($B117&lt;'Other Inputs'!$E$18,'Other Inputs'!$F$17,IF($B117&lt;'Other Inputs'!$E$19,'Other Inputs'!$F$18,'Other Inputs'!$F$19))))</f>
        <v>9.5</v>
      </c>
      <c r="H117" s="6" t="e">
        <f t="shared" si="95"/>
        <v>#N/A</v>
      </c>
      <c r="I117" s="3" t="e">
        <f t="shared" si="96"/>
        <v>#N/A</v>
      </c>
      <c r="J117" s="7" t="e">
        <f t="shared" si="97"/>
        <v>#N/A</v>
      </c>
      <c r="K117" s="7" t="e">
        <f t="shared" si="98"/>
        <v>#N/A</v>
      </c>
      <c r="L117" s="8">
        <f t="shared" si="39"/>
        <v>0</v>
      </c>
      <c r="M117" s="4" t="e">
        <f t="shared" si="99"/>
        <v>#N/A</v>
      </c>
      <c r="N117" s="9" t="e">
        <f t="shared" si="100"/>
        <v>#N/A</v>
      </c>
      <c r="O117" s="5">
        <f t="shared" si="101"/>
        <v>0</v>
      </c>
      <c r="P117" s="5">
        <f t="shared" si="102"/>
        <v>0</v>
      </c>
      <c r="Q117" s="41" t="e">
        <f t="shared" si="60"/>
        <v>#N/A</v>
      </c>
      <c r="R117" s="22" t="e">
        <f>IF(B117&gt;$B$2,0,SUM($Q$8:Q117))</f>
        <v>#N/A</v>
      </c>
      <c r="S117" s="22" t="e">
        <f t="shared" si="103"/>
        <v>#N/A</v>
      </c>
      <c r="T117" s="18" t="e">
        <f t="shared" si="104"/>
        <v>#N/A</v>
      </c>
      <c r="V117" s="135" t="e">
        <f>VLOOKUP(YEAR($B117),'Other Inputs'!$J:$K,2,0)</f>
        <v>#N/A</v>
      </c>
      <c r="W117" s="136" t="e">
        <f t="shared" si="51"/>
        <v>#N/A</v>
      </c>
      <c r="X117" s="136" t="e">
        <f t="shared" si="52"/>
        <v>#N/A</v>
      </c>
      <c r="Y117" s="136" t="e">
        <f t="shared" si="53"/>
        <v>#N/A</v>
      </c>
      <c r="AA117" s="135" t="e">
        <f>VLOOKUP(YEAR($B117),'Other Inputs'!$J:$K,2,0)</f>
        <v>#N/A</v>
      </c>
      <c r="AB117" s="136" t="e">
        <f t="shared" si="54"/>
        <v>#N/A</v>
      </c>
      <c r="AC117" s="136" t="e">
        <f t="shared" si="78"/>
        <v>#N/A</v>
      </c>
      <c r="AD117" s="136" t="e">
        <f t="shared" si="79"/>
        <v>#N/A</v>
      </c>
      <c r="AE117" s="145" t="e">
        <f t="shared" si="80"/>
        <v>#N/A</v>
      </c>
      <c r="AF117" s="146" t="e">
        <f t="shared" si="81"/>
        <v>#N/A</v>
      </c>
      <c r="AG117" s="136" t="e">
        <f t="shared" si="61"/>
        <v>#N/A</v>
      </c>
      <c r="AH117" s="146" t="e">
        <f t="shared" si="82"/>
        <v>#N/A</v>
      </c>
      <c r="AJ117" s="72"/>
      <c r="AK117" s="109"/>
    </row>
    <row r="118" spans="1:38" x14ac:dyDescent="0.3">
      <c r="A118" s="143">
        <f t="shared" si="55"/>
        <v>60</v>
      </c>
      <c r="B118" s="143">
        <f t="shared" si="94"/>
        <v>59</v>
      </c>
      <c r="C118" s="27">
        <f t="shared" si="56"/>
        <v>111</v>
      </c>
      <c r="D118" s="28">
        <f t="shared" si="45"/>
        <v>28</v>
      </c>
      <c r="E118" s="29" t="e">
        <f>VLOOKUP($B118,'Other Inputs'!$A:$B,2,0)</f>
        <v>#N/A</v>
      </c>
      <c r="F118" s="38">
        <f>IF($B118&lt;'Other Inputs'!$E$5,10,IF($B118&lt;'Other Inputs'!$E$6,'Other Inputs'!$F$5,IF($B118&lt;'Other Inputs'!$E$7,'Other Inputs'!$F$6,IF($B118&lt;'Other Inputs'!$E$8,'Other Inputs'!$F$7,IF($B118&lt;'Other Inputs'!$E$9,'Other Inputs'!$F$8,IF($B118&lt;'Other Inputs'!$E$10,'Other Inputs'!$F$9,IF($B118&lt;'Other Inputs'!$E$11,'Other Inputs'!$F$10,IF($B118&lt;'Other Inputs'!$E$12,'Other Inputs'!$F$11,IF($B118&lt;'Other Inputs'!$E$13,'Other Inputs'!$F$12,'Other Inputs'!$F$13)))))))))</f>
        <v>10</v>
      </c>
      <c r="G118" s="37">
        <f>IF($B118&lt;'Other Inputs'!$E$16,9.5,IF($B118&lt;'Other Inputs'!$E$17,'Other Inputs'!$F$16,IF($B118&lt;'Other Inputs'!$E$18,'Other Inputs'!$F$17,IF($B118&lt;'Other Inputs'!$E$19,'Other Inputs'!$F$18,'Other Inputs'!$F$19))))</f>
        <v>9.5</v>
      </c>
      <c r="H118" s="6" t="e">
        <f t="shared" si="95"/>
        <v>#N/A</v>
      </c>
      <c r="I118" s="3" t="e">
        <f t="shared" si="96"/>
        <v>#N/A</v>
      </c>
      <c r="J118" s="7" t="e">
        <f t="shared" si="97"/>
        <v>#N/A</v>
      </c>
      <c r="K118" s="7" t="e">
        <f t="shared" si="98"/>
        <v>#N/A</v>
      </c>
      <c r="L118" s="8">
        <f t="shared" si="39"/>
        <v>0</v>
      </c>
      <c r="M118" s="4" t="e">
        <f t="shared" si="99"/>
        <v>#N/A</v>
      </c>
      <c r="N118" s="9" t="e">
        <f t="shared" si="100"/>
        <v>#N/A</v>
      </c>
      <c r="O118" s="5">
        <f t="shared" si="101"/>
        <v>0</v>
      </c>
      <c r="P118" s="5">
        <f t="shared" si="102"/>
        <v>0</v>
      </c>
      <c r="Q118" s="41" t="e">
        <f t="shared" si="60"/>
        <v>#N/A</v>
      </c>
      <c r="R118" s="22" t="e">
        <f>IF(B118&gt;$B$2,0,SUM($Q$8:Q118))</f>
        <v>#N/A</v>
      </c>
      <c r="S118" s="22" t="e">
        <f t="shared" si="103"/>
        <v>#N/A</v>
      </c>
      <c r="T118" s="18" t="e">
        <f t="shared" si="104"/>
        <v>#N/A</v>
      </c>
      <c r="V118" s="135" t="e">
        <f>VLOOKUP(YEAR($B118),'Other Inputs'!$J:$K,2,0)</f>
        <v>#N/A</v>
      </c>
      <c r="W118" s="136" t="e">
        <f t="shared" si="51"/>
        <v>#N/A</v>
      </c>
      <c r="X118" s="136" t="e">
        <f t="shared" si="52"/>
        <v>#N/A</v>
      </c>
      <c r="Y118" s="136" t="e">
        <f t="shared" si="53"/>
        <v>#N/A</v>
      </c>
      <c r="AA118" s="135" t="e">
        <f>VLOOKUP(YEAR($B118),'Other Inputs'!$J:$K,2,0)</f>
        <v>#N/A</v>
      </c>
      <c r="AB118" s="136" t="e">
        <f t="shared" si="54"/>
        <v>#N/A</v>
      </c>
      <c r="AC118" s="136" t="e">
        <f t="shared" si="78"/>
        <v>#N/A</v>
      </c>
      <c r="AD118" s="136" t="e">
        <f t="shared" si="79"/>
        <v>#N/A</v>
      </c>
      <c r="AE118" s="145" t="e">
        <f t="shared" si="80"/>
        <v>#N/A</v>
      </c>
      <c r="AF118" s="146" t="e">
        <f t="shared" si="81"/>
        <v>#N/A</v>
      </c>
      <c r="AG118" s="136" t="e">
        <f t="shared" si="61"/>
        <v>#N/A</v>
      </c>
      <c r="AH118" s="146" t="e">
        <f t="shared" si="82"/>
        <v>#N/A</v>
      </c>
      <c r="AJ118" s="72"/>
      <c r="AK118" s="109"/>
    </row>
    <row r="119" spans="1:38" x14ac:dyDescent="0.3">
      <c r="A119" s="143">
        <f t="shared" si="55"/>
        <v>60</v>
      </c>
      <c r="B119" s="143">
        <f t="shared" si="94"/>
        <v>59</v>
      </c>
      <c r="C119" s="27">
        <f t="shared" si="56"/>
        <v>112</v>
      </c>
      <c r="D119" s="28">
        <f t="shared" si="45"/>
        <v>28</v>
      </c>
      <c r="E119" s="29" t="e">
        <f>VLOOKUP($B119,'Other Inputs'!$A:$B,2,0)</f>
        <v>#N/A</v>
      </c>
      <c r="F119" s="38">
        <f>IF($B119&lt;'Other Inputs'!$E$5,10,IF($B119&lt;'Other Inputs'!$E$6,'Other Inputs'!$F$5,IF($B119&lt;'Other Inputs'!$E$7,'Other Inputs'!$F$6,IF($B119&lt;'Other Inputs'!$E$8,'Other Inputs'!$F$7,IF($B119&lt;'Other Inputs'!$E$9,'Other Inputs'!$F$8,IF($B119&lt;'Other Inputs'!$E$10,'Other Inputs'!$F$9,IF($B119&lt;'Other Inputs'!$E$11,'Other Inputs'!$F$10,IF($B119&lt;'Other Inputs'!$E$12,'Other Inputs'!$F$11,IF($B119&lt;'Other Inputs'!$E$13,'Other Inputs'!$F$12,'Other Inputs'!$F$13)))))))))</f>
        <v>10</v>
      </c>
      <c r="G119" s="37">
        <f>IF($B119&lt;'Other Inputs'!$E$16,9.5,IF($B119&lt;'Other Inputs'!$E$17,'Other Inputs'!$F$16,IF($B119&lt;'Other Inputs'!$E$18,'Other Inputs'!$F$17,IF($B119&lt;'Other Inputs'!$E$19,'Other Inputs'!$F$18,'Other Inputs'!$F$19))))</f>
        <v>9.5</v>
      </c>
      <c r="H119" s="6" t="e">
        <f t="shared" si="95"/>
        <v>#N/A</v>
      </c>
      <c r="I119" s="3" t="e">
        <f t="shared" si="96"/>
        <v>#N/A</v>
      </c>
      <c r="J119" s="7" t="e">
        <f t="shared" si="97"/>
        <v>#N/A</v>
      </c>
      <c r="K119" s="7" t="e">
        <f t="shared" si="98"/>
        <v>#N/A</v>
      </c>
      <c r="L119" s="8">
        <f t="shared" si="39"/>
        <v>0</v>
      </c>
      <c r="M119" s="4" t="e">
        <f t="shared" si="99"/>
        <v>#N/A</v>
      </c>
      <c r="N119" s="9" t="e">
        <f t="shared" si="100"/>
        <v>#N/A</v>
      </c>
      <c r="O119" s="4">
        <f t="shared" si="101"/>
        <v>0</v>
      </c>
      <c r="P119" s="5">
        <f t="shared" si="102"/>
        <v>0</v>
      </c>
      <c r="Q119" s="41" t="e">
        <f t="shared" si="60"/>
        <v>#N/A</v>
      </c>
      <c r="R119" s="22" t="e">
        <f>IF(B119&gt;$B$2,0,SUM($Q$8:Q119))</f>
        <v>#N/A</v>
      </c>
      <c r="S119" s="22" t="e">
        <f t="shared" si="103"/>
        <v>#N/A</v>
      </c>
      <c r="T119" s="18" t="e">
        <f t="shared" si="104"/>
        <v>#N/A</v>
      </c>
      <c r="V119" s="135" t="e">
        <f>VLOOKUP(YEAR($B119),'Other Inputs'!$J:$K,2,0)</f>
        <v>#N/A</v>
      </c>
      <c r="W119" s="136" t="e">
        <f t="shared" si="51"/>
        <v>#N/A</v>
      </c>
      <c r="X119" s="136" t="e">
        <f t="shared" si="52"/>
        <v>#N/A</v>
      </c>
      <c r="Y119" s="136" t="e">
        <f t="shared" si="53"/>
        <v>#N/A</v>
      </c>
      <c r="AA119" s="135" t="e">
        <f>VLOOKUP(YEAR($B119),'Other Inputs'!$J:$K,2,0)</f>
        <v>#N/A</v>
      </c>
      <c r="AB119" s="136" t="e">
        <f t="shared" si="54"/>
        <v>#N/A</v>
      </c>
      <c r="AC119" s="136" t="e">
        <f t="shared" si="78"/>
        <v>#N/A</v>
      </c>
      <c r="AD119" s="136" t="e">
        <f t="shared" si="79"/>
        <v>#N/A</v>
      </c>
      <c r="AE119" s="145" t="e">
        <f t="shared" si="80"/>
        <v>#N/A</v>
      </c>
      <c r="AF119" s="146" t="e">
        <f t="shared" si="81"/>
        <v>#N/A</v>
      </c>
      <c r="AG119" s="136" t="e">
        <f t="shared" si="61"/>
        <v>#N/A</v>
      </c>
      <c r="AH119" s="146" t="e">
        <f t="shared" si="82"/>
        <v>#N/A</v>
      </c>
      <c r="AJ119" s="72"/>
      <c r="AK119" s="109"/>
    </row>
    <row r="120" spans="1:38" x14ac:dyDescent="0.3">
      <c r="A120" s="143">
        <f t="shared" si="55"/>
        <v>60</v>
      </c>
      <c r="B120" s="143">
        <f t="shared" si="94"/>
        <v>59</v>
      </c>
      <c r="C120" s="27">
        <f t="shared" si="56"/>
        <v>113</v>
      </c>
      <c r="D120" s="28">
        <f t="shared" si="45"/>
        <v>28</v>
      </c>
      <c r="E120" s="29" t="e">
        <f>VLOOKUP($B120,'Other Inputs'!$A:$B,2,0)</f>
        <v>#N/A</v>
      </c>
      <c r="F120" s="38">
        <f>IF($B120&lt;'Other Inputs'!$E$5,10,IF($B120&lt;'Other Inputs'!$E$6,'Other Inputs'!$F$5,IF($B120&lt;'Other Inputs'!$E$7,'Other Inputs'!$F$6,IF($B120&lt;'Other Inputs'!$E$8,'Other Inputs'!$F$7,IF($B120&lt;'Other Inputs'!$E$9,'Other Inputs'!$F$8,IF($B120&lt;'Other Inputs'!$E$10,'Other Inputs'!$F$9,IF($B120&lt;'Other Inputs'!$E$11,'Other Inputs'!$F$10,IF($B120&lt;'Other Inputs'!$E$12,'Other Inputs'!$F$11,IF($B120&lt;'Other Inputs'!$E$13,'Other Inputs'!$F$12,'Other Inputs'!$F$13)))))))))</f>
        <v>10</v>
      </c>
      <c r="G120" s="37">
        <f>IF($B120&lt;'Other Inputs'!$E$16,9.5,IF($B120&lt;'Other Inputs'!$E$17,'Other Inputs'!$F$16,IF($B120&lt;'Other Inputs'!$E$18,'Other Inputs'!$F$17,IF($B120&lt;'Other Inputs'!$E$19,'Other Inputs'!$F$18,'Other Inputs'!$F$19))))</f>
        <v>9.5</v>
      </c>
      <c r="H120" s="6" t="e">
        <f t="shared" si="95"/>
        <v>#N/A</v>
      </c>
      <c r="I120" s="3" t="e">
        <f t="shared" si="96"/>
        <v>#N/A</v>
      </c>
      <c r="J120" s="7" t="e">
        <f t="shared" si="97"/>
        <v>#N/A</v>
      </c>
      <c r="K120" s="7" t="e">
        <f t="shared" si="98"/>
        <v>#N/A</v>
      </c>
      <c r="L120" s="8">
        <f t="shared" si="39"/>
        <v>0</v>
      </c>
      <c r="M120" s="4" t="e">
        <f t="shared" si="99"/>
        <v>#N/A</v>
      </c>
      <c r="N120" s="9" t="e">
        <f t="shared" si="100"/>
        <v>#N/A</v>
      </c>
      <c r="O120" s="5">
        <f t="shared" si="101"/>
        <v>0</v>
      </c>
      <c r="P120" s="5">
        <f t="shared" si="102"/>
        <v>0</v>
      </c>
      <c r="Q120" s="41" t="e">
        <f t="shared" si="60"/>
        <v>#N/A</v>
      </c>
      <c r="R120" s="22" t="e">
        <f>IF(B120&gt;$B$2,0,SUM($Q$8:Q120))</f>
        <v>#N/A</v>
      </c>
      <c r="S120" s="22" t="e">
        <f t="shared" si="103"/>
        <v>#N/A</v>
      </c>
      <c r="T120" s="18" t="e">
        <f t="shared" si="104"/>
        <v>#N/A</v>
      </c>
      <c r="V120" s="135" t="e">
        <f>VLOOKUP(YEAR($B120),'Other Inputs'!$J:$K,2,0)</f>
        <v>#N/A</v>
      </c>
      <c r="W120" s="136" t="e">
        <f t="shared" si="51"/>
        <v>#N/A</v>
      </c>
      <c r="X120" s="136" t="e">
        <f t="shared" si="52"/>
        <v>#N/A</v>
      </c>
      <c r="Y120" s="136" t="e">
        <f t="shared" si="53"/>
        <v>#N/A</v>
      </c>
      <c r="AA120" s="135" t="e">
        <f>VLOOKUP(YEAR($B120),'Other Inputs'!$J:$K,2,0)</f>
        <v>#N/A</v>
      </c>
      <c r="AB120" s="136" t="e">
        <f t="shared" si="54"/>
        <v>#N/A</v>
      </c>
      <c r="AC120" s="136" t="e">
        <f t="shared" si="78"/>
        <v>#N/A</v>
      </c>
      <c r="AD120" s="136" t="e">
        <f t="shared" si="79"/>
        <v>#N/A</v>
      </c>
      <c r="AE120" s="145" t="e">
        <f t="shared" si="80"/>
        <v>#N/A</v>
      </c>
      <c r="AF120" s="146" t="e">
        <f t="shared" si="81"/>
        <v>#N/A</v>
      </c>
      <c r="AG120" s="136" t="e">
        <f t="shared" si="61"/>
        <v>#N/A</v>
      </c>
      <c r="AH120" s="146" t="e">
        <f t="shared" si="82"/>
        <v>#N/A</v>
      </c>
      <c r="AJ120" s="72"/>
      <c r="AK120" s="109"/>
    </row>
    <row r="121" spans="1:38" x14ac:dyDescent="0.3">
      <c r="A121" s="143">
        <f t="shared" si="55"/>
        <v>60</v>
      </c>
      <c r="B121" s="143">
        <f t="shared" ref="B121:B127" si="105">EOMONTH(A121,0)</f>
        <v>59</v>
      </c>
      <c r="C121" s="27">
        <f t="shared" si="56"/>
        <v>114</v>
      </c>
      <c r="D121" s="28">
        <f t="shared" si="45"/>
        <v>28</v>
      </c>
      <c r="E121" s="29" t="e">
        <f>VLOOKUP($B121,'Other Inputs'!$A:$B,2,0)</f>
        <v>#N/A</v>
      </c>
      <c r="F121" s="38">
        <f>IF($B121&lt;'Other Inputs'!$E$5,10,IF($B121&lt;'Other Inputs'!$E$6,'Other Inputs'!$F$5,IF($B121&lt;'Other Inputs'!$E$7,'Other Inputs'!$F$6,IF($B121&lt;'Other Inputs'!$E$8,'Other Inputs'!$F$7,IF($B121&lt;'Other Inputs'!$E$9,'Other Inputs'!$F$8,IF($B121&lt;'Other Inputs'!$E$10,'Other Inputs'!$F$9,IF($B121&lt;'Other Inputs'!$E$11,'Other Inputs'!$F$10,IF($B121&lt;'Other Inputs'!$E$12,'Other Inputs'!$F$11,IF($B121&lt;'Other Inputs'!$E$13,'Other Inputs'!$F$12,'Other Inputs'!$F$13)))))))))</f>
        <v>10</v>
      </c>
      <c r="G121" s="37">
        <f>IF($B121&lt;'Other Inputs'!$E$16,9.5,IF($B121&lt;'Other Inputs'!$E$17,'Other Inputs'!$F$16,IF($B121&lt;'Other Inputs'!$E$18,'Other Inputs'!$F$17,IF($B121&lt;'Other Inputs'!$E$19,'Other Inputs'!$F$18,'Other Inputs'!$F$19))))</f>
        <v>9.5</v>
      </c>
      <c r="H121" s="6" t="e">
        <f t="shared" ref="H121:H127" si="106">+I120</f>
        <v>#N/A</v>
      </c>
      <c r="I121" s="3" t="e">
        <f t="shared" ref="I121:I127" si="107">IF(B121&gt;DATE(2012,4,30),H121,H121+M120/G121)</f>
        <v>#N/A</v>
      </c>
      <c r="J121" s="7" t="e">
        <f t="shared" ref="J121:J127" si="108">(14-DAY(A121)+1)*E121*H121</f>
        <v>#N/A</v>
      </c>
      <c r="K121" s="7" t="e">
        <f t="shared" ref="K121:K127" si="109">IF(OR(B121=DATE(2008,2,29),B121=DATE(2012,2,29)),14,DAY(B121)-14)*E121*I121</f>
        <v>#N/A</v>
      </c>
      <c r="L121" s="8">
        <f t="shared" si="39"/>
        <v>0</v>
      </c>
      <c r="M121" s="4" t="e">
        <f t="shared" ref="M121:M127" si="110">SUM(J121:L121)</f>
        <v>#N/A</v>
      </c>
      <c r="N121" s="9" t="e">
        <f t="shared" ref="N121:N127" si="111">I121*F121</f>
        <v>#N/A</v>
      </c>
      <c r="O121" s="5">
        <f t="shared" ref="O121:O127" si="112">IF(B121&lt;$B$2,IF(B121&gt;DATE(2012,4,30),M120,0),0)+IF(B121=$B$2,M121,0)</f>
        <v>0</v>
      </c>
      <c r="P121" s="5">
        <f t="shared" ref="P121:P127" si="113">O121+IF(B121=$B$2,N121,0)</f>
        <v>0</v>
      </c>
      <c r="Q121" s="41" t="e">
        <f t="shared" si="60"/>
        <v>#N/A</v>
      </c>
      <c r="R121" s="22" t="e">
        <f>IF(B121&gt;$B$2,0,SUM($Q$8:Q121))</f>
        <v>#N/A</v>
      </c>
      <c r="S121" s="22" t="e">
        <f t="shared" ref="S121:S127" si="114">IF(B121&gt;$B$2,0,F121+R121)</f>
        <v>#N/A</v>
      </c>
      <c r="T121" s="18" t="e">
        <f t="shared" ref="T121:T127" si="115">IF(B121&gt;$B$2,0,IF(B121=$B$2,Q121+F121,Q121))</f>
        <v>#N/A</v>
      </c>
      <c r="V121" s="135" t="e">
        <f>VLOOKUP(YEAR($B121),'Other Inputs'!$J:$K,2,0)</f>
        <v>#N/A</v>
      </c>
      <c r="W121" s="136" t="e">
        <f t="shared" si="51"/>
        <v>#N/A</v>
      </c>
      <c r="X121" s="136" t="e">
        <f t="shared" si="52"/>
        <v>#N/A</v>
      </c>
      <c r="Y121" s="136" t="e">
        <f t="shared" si="53"/>
        <v>#N/A</v>
      </c>
      <c r="AA121" s="135" t="e">
        <f>VLOOKUP(YEAR($B121),'Other Inputs'!$J:$K,2,0)</f>
        <v>#N/A</v>
      </c>
      <c r="AB121" s="136" t="e">
        <f t="shared" si="54"/>
        <v>#N/A</v>
      </c>
      <c r="AC121" s="136" t="e">
        <f t="shared" si="78"/>
        <v>#N/A</v>
      </c>
      <c r="AD121" s="136" t="e">
        <f t="shared" si="79"/>
        <v>#N/A</v>
      </c>
      <c r="AE121" s="145" t="e">
        <f t="shared" si="80"/>
        <v>#N/A</v>
      </c>
      <c r="AF121" s="146" t="e">
        <f t="shared" si="81"/>
        <v>#N/A</v>
      </c>
      <c r="AG121" s="136" t="e">
        <f t="shared" si="61"/>
        <v>#N/A</v>
      </c>
      <c r="AH121" s="146" t="e">
        <f t="shared" si="82"/>
        <v>#N/A</v>
      </c>
      <c r="AI121" s="61"/>
      <c r="AJ121" s="72"/>
      <c r="AK121" s="72"/>
      <c r="AL121" s="36"/>
    </row>
    <row r="122" spans="1:38" x14ac:dyDescent="0.3">
      <c r="A122" s="143">
        <f t="shared" si="55"/>
        <v>60</v>
      </c>
      <c r="B122" s="143">
        <f t="shared" si="105"/>
        <v>59</v>
      </c>
      <c r="C122" s="27">
        <f t="shared" si="56"/>
        <v>115</v>
      </c>
      <c r="D122" s="28">
        <f t="shared" si="45"/>
        <v>28</v>
      </c>
      <c r="E122" s="29" t="e">
        <f>VLOOKUP($B122,'Other Inputs'!$A:$B,2,0)</f>
        <v>#N/A</v>
      </c>
      <c r="F122" s="38">
        <f>IF($B122&lt;'Other Inputs'!$E$5,10,IF($B122&lt;'Other Inputs'!$E$6,'Other Inputs'!$F$5,IF($B122&lt;'Other Inputs'!$E$7,'Other Inputs'!$F$6,IF($B122&lt;'Other Inputs'!$E$8,'Other Inputs'!$F$7,IF($B122&lt;'Other Inputs'!$E$9,'Other Inputs'!$F$8,IF($B122&lt;'Other Inputs'!$E$10,'Other Inputs'!$F$9,IF($B122&lt;'Other Inputs'!$E$11,'Other Inputs'!$F$10,IF($B122&lt;'Other Inputs'!$E$12,'Other Inputs'!$F$11,IF($B122&lt;'Other Inputs'!$E$13,'Other Inputs'!$F$12,'Other Inputs'!$F$13)))))))))</f>
        <v>10</v>
      </c>
      <c r="G122" s="37">
        <f>IF($B122&lt;'Other Inputs'!$E$16,9.5,IF($B122&lt;'Other Inputs'!$E$17,'Other Inputs'!$F$16,IF($B122&lt;'Other Inputs'!$E$18,'Other Inputs'!$F$17,IF($B122&lt;'Other Inputs'!$E$19,'Other Inputs'!$F$18,'Other Inputs'!$F$19))))</f>
        <v>9.5</v>
      </c>
      <c r="H122" s="6" t="e">
        <f t="shared" si="106"/>
        <v>#N/A</v>
      </c>
      <c r="I122" s="3" t="e">
        <f t="shared" si="107"/>
        <v>#N/A</v>
      </c>
      <c r="J122" s="7" t="e">
        <f t="shared" si="108"/>
        <v>#N/A</v>
      </c>
      <c r="K122" s="7" t="e">
        <f t="shared" si="109"/>
        <v>#N/A</v>
      </c>
      <c r="L122" s="8">
        <f t="shared" si="39"/>
        <v>0</v>
      </c>
      <c r="M122" s="4" t="e">
        <f t="shared" si="110"/>
        <v>#N/A</v>
      </c>
      <c r="N122" s="9" t="e">
        <f t="shared" si="111"/>
        <v>#N/A</v>
      </c>
      <c r="O122" s="4">
        <f t="shared" si="112"/>
        <v>0</v>
      </c>
      <c r="P122" s="5">
        <f t="shared" si="113"/>
        <v>0</v>
      </c>
      <c r="Q122" s="41" t="e">
        <f t="shared" si="60"/>
        <v>#N/A</v>
      </c>
      <c r="R122" s="22" t="e">
        <f>IF(B122&gt;$B$2,0,SUM($Q$8:Q122))</f>
        <v>#N/A</v>
      </c>
      <c r="S122" s="22" t="e">
        <f t="shared" si="114"/>
        <v>#N/A</v>
      </c>
      <c r="T122" s="18" t="e">
        <f t="shared" si="115"/>
        <v>#N/A</v>
      </c>
      <c r="V122" s="135" t="e">
        <f>VLOOKUP(YEAR($B122),'Other Inputs'!$J:$K,2,0)</f>
        <v>#N/A</v>
      </c>
      <c r="W122" s="136" t="e">
        <f t="shared" si="51"/>
        <v>#N/A</v>
      </c>
      <c r="X122" s="136" t="e">
        <f t="shared" si="52"/>
        <v>#N/A</v>
      </c>
      <c r="Y122" s="136" t="e">
        <f t="shared" si="53"/>
        <v>#N/A</v>
      </c>
      <c r="AA122" s="135" t="e">
        <f>VLOOKUP(YEAR($B122),'Other Inputs'!$J:$K,2,0)</f>
        <v>#N/A</v>
      </c>
      <c r="AB122" s="136" t="e">
        <f t="shared" si="54"/>
        <v>#N/A</v>
      </c>
      <c r="AC122" s="136" t="e">
        <f t="shared" si="78"/>
        <v>#N/A</v>
      </c>
      <c r="AD122" s="136" t="e">
        <f t="shared" si="79"/>
        <v>#N/A</v>
      </c>
      <c r="AE122" s="145" t="e">
        <f t="shared" si="80"/>
        <v>#N/A</v>
      </c>
      <c r="AF122" s="146" t="e">
        <f t="shared" si="81"/>
        <v>#N/A</v>
      </c>
      <c r="AG122" s="136" t="e">
        <f t="shared" si="61"/>
        <v>#N/A</v>
      </c>
      <c r="AH122" s="146" t="e">
        <f t="shared" si="82"/>
        <v>#N/A</v>
      </c>
      <c r="AJ122" s="72"/>
      <c r="AK122" s="109"/>
    </row>
    <row r="123" spans="1:38" x14ac:dyDescent="0.3">
      <c r="A123" s="143">
        <f t="shared" si="55"/>
        <v>60</v>
      </c>
      <c r="B123" s="143">
        <f t="shared" si="105"/>
        <v>59</v>
      </c>
      <c r="C123" s="27">
        <f t="shared" si="56"/>
        <v>116</v>
      </c>
      <c r="D123" s="28">
        <f t="shared" si="45"/>
        <v>28</v>
      </c>
      <c r="E123" s="29" t="e">
        <f>VLOOKUP($B123,'Other Inputs'!$A:$B,2,0)</f>
        <v>#N/A</v>
      </c>
      <c r="F123" s="38">
        <f>IF($B123&lt;'Other Inputs'!$E$5,10,IF($B123&lt;'Other Inputs'!$E$6,'Other Inputs'!$F$5,IF($B123&lt;'Other Inputs'!$E$7,'Other Inputs'!$F$6,IF($B123&lt;'Other Inputs'!$E$8,'Other Inputs'!$F$7,IF($B123&lt;'Other Inputs'!$E$9,'Other Inputs'!$F$8,IF($B123&lt;'Other Inputs'!$E$10,'Other Inputs'!$F$9,IF($B123&lt;'Other Inputs'!$E$11,'Other Inputs'!$F$10,IF($B123&lt;'Other Inputs'!$E$12,'Other Inputs'!$F$11,IF($B123&lt;'Other Inputs'!$E$13,'Other Inputs'!$F$12,'Other Inputs'!$F$13)))))))))</f>
        <v>10</v>
      </c>
      <c r="G123" s="37">
        <f>IF($B123&lt;'Other Inputs'!$E$16,9.5,IF($B123&lt;'Other Inputs'!$E$17,'Other Inputs'!$F$16,IF($B123&lt;'Other Inputs'!$E$18,'Other Inputs'!$F$17,IF($B123&lt;'Other Inputs'!$E$19,'Other Inputs'!$F$18,'Other Inputs'!$F$19))))</f>
        <v>9.5</v>
      </c>
      <c r="H123" s="6" t="e">
        <f t="shared" si="106"/>
        <v>#N/A</v>
      </c>
      <c r="I123" s="3" t="e">
        <f t="shared" si="107"/>
        <v>#N/A</v>
      </c>
      <c r="J123" s="7" t="e">
        <f t="shared" si="108"/>
        <v>#N/A</v>
      </c>
      <c r="K123" s="7" t="e">
        <f t="shared" si="109"/>
        <v>#N/A</v>
      </c>
      <c r="L123" s="8">
        <f t="shared" si="39"/>
        <v>0</v>
      </c>
      <c r="M123" s="4" t="e">
        <f t="shared" si="110"/>
        <v>#N/A</v>
      </c>
      <c r="N123" s="9" t="e">
        <f t="shared" si="111"/>
        <v>#N/A</v>
      </c>
      <c r="O123" s="5">
        <f t="shared" si="112"/>
        <v>0</v>
      </c>
      <c r="P123" s="5">
        <f t="shared" si="113"/>
        <v>0</v>
      </c>
      <c r="Q123" s="41" t="e">
        <f t="shared" si="60"/>
        <v>#N/A</v>
      </c>
      <c r="R123" s="22" t="e">
        <f>IF(B123&gt;$B$2,0,SUM($Q$8:Q123))</f>
        <v>#N/A</v>
      </c>
      <c r="S123" s="22" t="e">
        <f t="shared" si="114"/>
        <v>#N/A</v>
      </c>
      <c r="T123" s="18" t="e">
        <f t="shared" si="115"/>
        <v>#N/A</v>
      </c>
      <c r="V123" s="135" t="e">
        <f>VLOOKUP(YEAR($B123),'Other Inputs'!$J:$K,2,0)</f>
        <v>#N/A</v>
      </c>
      <c r="W123" s="136" t="e">
        <f t="shared" si="51"/>
        <v>#N/A</v>
      </c>
      <c r="X123" s="136" t="e">
        <f t="shared" si="52"/>
        <v>#N/A</v>
      </c>
      <c r="Y123" s="136" t="e">
        <f t="shared" si="53"/>
        <v>#N/A</v>
      </c>
      <c r="AA123" s="135" t="e">
        <f>VLOOKUP(YEAR($B123),'Other Inputs'!$J:$K,2,0)</f>
        <v>#N/A</v>
      </c>
      <c r="AB123" s="136" t="e">
        <f t="shared" si="54"/>
        <v>#N/A</v>
      </c>
      <c r="AC123" s="136" t="e">
        <f t="shared" si="78"/>
        <v>#N/A</v>
      </c>
      <c r="AD123" s="136" t="e">
        <f t="shared" si="79"/>
        <v>#N/A</v>
      </c>
      <c r="AE123" s="145" t="e">
        <f t="shared" si="80"/>
        <v>#N/A</v>
      </c>
      <c r="AF123" s="146" t="e">
        <f t="shared" si="81"/>
        <v>#N/A</v>
      </c>
      <c r="AG123" s="136" t="e">
        <f t="shared" si="61"/>
        <v>#N/A</v>
      </c>
      <c r="AH123" s="146" t="e">
        <f t="shared" si="82"/>
        <v>#N/A</v>
      </c>
      <c r="AJ123" s="72"/>
      <c r="AK123" s="106" t="e">
        <f>AC123*1.5*'Hypothetical Return Calc DRIP'!C14</f>
        <v>#N/A</v>
      </c>
    </row>
    <row r="124" spans="1:38" x14ac:dyDescent="0.3">
      <c r="A124" s="143">
        <f t="shared" si="55"/>
        <v>60</v>
      </c>
      <c r="B124" s="143">
        <f t="shared" si="105"/>
        <v>59</v>
      </c>
      <c r="C124" s="27">
        <f t="shared" si="56"/>
        <v>117</v>
      </c>
      <c r="D124" s="28">
        <f t="shared" si="45"/>
        <v>28</v>
      </c>
      <c r="E124" s="29" t="e">
        <f>VLOOKUP($B124,'Other Inputs'!$A:$B,2,0)</f>
        <v>#N/A</v>
      </c>
      <c r="F124" s="38">
        <f>IF($B124&lt;'Other Inputs'!$E$5,10,IF($B124&lt;'Other Inputs'!$E$6,'Other Inputs'!$F$5,IF($B124&lt;'Other Inputs'!$E$7,'Other Inputs'!$F$6,IF($B124&lt;'Other Inputs'!$E$8,'Other Inputs'!$F$7,IF($B124&lt;'Other Inputs'!$E$9,'Other Inputs'!$F$8,IF($B124&lt;'Other Inputs'!$E$10,'Other Inputs'!$F$9,IF($B124&lt;'Other Inputs'!$E$11,'Other Inputs'!$F$10,IF($B124&lt;'Other Inputs'!$E$12,'Other Inputs'!$F$11,IF($B124&lt;'Other Inputs'!$E$13,'Other Inputs'!$F$12,'Other Inputs'!$F$13)))))))))</f>
        <v>10</v>
      </c>
      <c r="G124" s="37">
        <f>IF($B124&lt;'Other Inputs'!$E$16,9.5,IF($B124&lt;'Other Inputs'!$E$17,'Other Inputs'!$F$16,IF($B124&lt;'Other Inputs'!$E$18,'Other Inputs'!$F$17,IF($B124&lt;'Other Inputs'!$E$19,'Other Inputs'!$F$18,'Other Inputs'!$F$19))))</f>
        <v>9.5</v>
      </c>
      <c r="H124" s="6" t="e">
        <f t="shared" si="106"/>
        <v>#N/A</v>
      </c>
      <c r="I124" s="3" t="e">
        <f t="shared" si="107"/>
        <v>#N/A</v>
      </c>
      <c r="J124" s="7" t="e">
        <f t="shared" si="108"/>
        <v>#N/A</v>
      </c>
      <c r="K124" s="7" t="e">
        <f t="shared" si="109"/>
        <v>#N/A</v>
      </c>
      <c r="L124" s="8">
        <f t="shared" si="39"/>
        <v>0</v>
      </c>
      <c r="M124" s="4" t="e">
        <f t="shared" si="110"/>
        <v>#N/A</v>
      </c>
      <c r="N124" s="9" t="e">
        <f t="shared" si="111"/>
        <v>#N/A</v>
      </c>
      <c r="O124" s="5">
        <f t="shared" si="112"/>
        <v>0</v>
      </c>
      <c r="P124" s="5">
        <f t="shared" si="113"/>
        <v>0</v>
      </c>
      <c r="Q124" s="41" t="e">
        <f t="shared" si="60"/>
        <v>#N/A</v>
      </c>
      <c r="R124" s="22" t="e">
        <f>IF(B124&gt;$B$2,0,SUM($Q$8:Q124))</f>
        <v>#N/A</v>
      </c>
      <c r="S124" s="22" t="e">
        <f t="shared" si="114"/>
        <v>#N/A</v>
      </c>
      <c r="T124" s="18" t="e">
        <f t="shared" si="115"/>
        <v>#N/A</v>
      </c>
      <c r="V124" s="135" t="e">
        <f>VLOOKUP(YEAR($B124),'Other Inputs'!$J:$K,2,0)</f>
        <v>#N/A</v>
      </c>
      <c r="W124" s="136" t="e">
        <f t="shared" si="51"/>
        <v>#N/A</v>
      </c>
      <c r="X124" s="136" t="e">
        <f t="shared" si="52"/>
        <v>#N/A</v>
      </c>
      <c r="Y124" s="136" t="e">
        <f t="shared" si="53"/>
        <v>#N/A</v>
      </c>
      <c r="AA124" s="135" t="e">
        <f>VLOOKUP(YEAR($B124),'Other Inputs'!$J:$K,2,0)</f>
        <v>#N/A</v>
      </c>
      <c r="AB124" s="136" t="e">
        <f t="shared" si="54"/>
        <v>#N/A</v>
      </c>
      <c r="AC124" s="136" t="e">
        <f t="shared" si="78"/>
        <v>#N/A</v>
      </c>
      <c r="AD124" s="136" t="e">
        <f t="shared" si="79"/>
        <v>#N/A</v>
      </c>
      <c r="AE124" s="145" t="e">
        <f t="shared" si="80"/>
        <v>#N/A</v>
      </c>
      <c r="AF124" s="146" t="e">
        <f t="shared" si="81"/>
        <v>#N/A</v>
      </c>
      <c r="AG124" s="136" t="e">
        <f t="shared" si="61"/>
        <v>#N/A</v>
      </c>
      <c r="AH124" s="146" t="e">
        <f t="shared" si="82"/>
        <v>#N/A</v>
      </c>
      <c r="AJ124" s="72"/>
      <c r="AK124" s="109"/>
    </row>
    <row r="125" spans="1:38" x14ac:dyDescent="0.3">
      <c r="A125" s="143">
        <f t="shared" si="55"/>
        <v>60</v>
      </c>
      <c r="B125" s="143">
        <f t="shared" si="105"/>
        <v>59</v>
      </c>
      <c r="C125" s="27">
        <f t="shared" si="56"/>
        <v>118</v>
      </c>
      <c r="D125" s="28">
        <f t="shared" si="45"/>
        <v>28</v>
      </c>
      <c r="E125" s="29" t="e">
        <f>VLOOKUP($B125,'Other Inputs'!$A:$B,2,0)</f>
        <v>#N/A</v>
      </c>
      <c r="F125" s="38">
        <f>IF($B125&lt;'Other Inputs'!$E$5,10,IF($B125&lt;'Other Inputs'!$E$6,'Other Inputs'!$F$5,IF($B125&lt;'Other Inputs'!$E$7,'Other Inputs'!$F$6,IF($B125&lt;'Other Inputs'!$E$8,'Other Inputs'!$F$7,IF($B125&lt;'Other Inputs'!$E$9,'Other Inputs'!$F$8,IF($B125&lt;'Other Inputs'!$E$10,'Other Inputs'!$F$9,IF($B125&lt;'Other Inputs'!$E$11,'Other Inputs'!$F$10,IF($B125&lt;'Other Inputs'!$E$12,'Other Inputs'!$F$11,IF($B125&lt;'Other Inputs'!$E$13,'Other Inputs'!$F$12,'Other Inputs'!$F$13)))))))))</f>
        <v>10</v>
      </c>
      <c r="G125" s="37">
        <f>IF($B125&lt;'Other Inputs'!$E$16,9.5,IF($B125&lt;'Other Inputs'!$E$17,'Other Inputs'!$F$16,IF($B125&lt;'Other Inputs'!$E$18,'Other Inputs'!$F$17,IF($B125&lt;'Other Inputs'!$E$19,'Other Inputs'!$F$18,'Other Inputs'!$F$19))))</f>
        <v>9.5</v>
      </c>
      <c r="H125" s="6" t="e">
        <f t="shared" si="106"/>
        <v>#N/A</v>
      </c>
      <c r="I125" s="3" t="e">
        <f t="shared" si="107"/>
        <v>#N/A</v>
      </c>
      <c r="J125" s="7" t="e">
        <f t="shared" si="108"/>
        <v>#N/A</v>
      </c>
      <c r="K125" s="7" t="e">
        <f t="shared" si="109"/>
        <v>#N/A</v>
      </c>
      <c r="L125" s="8">
        <f t="shared" si="39"/>
        <v>0</v>
      </c>
      <c r="M125" s="4" t="e">
        <f t="shared" si="110"/>
        <v>#N/A</v>
      </c>
      <c r="N125" s="9" t="e">
        <f t="shared" si="111"/>
        <v>#N/A</v>
      </c>
      <c r="O125" s="4">
        <f t="shared" si="112"/>
        <v>0</v>
      </c>
      <c r="P125" s="5">
        <f t="shared" si="113"/>
        <v>0</v>
      </c>
      <c r="Q125" s="41" t="e">
        <f t="shared" si="60"/>
        <v>#N/A</v>
      </c>
      <c r="R125" s="22" t="e">
        <f>IF(B125&gt;$B$2,0,SUM($Q$8:Q125))</f>
        <v>#N/A</v>
      </c>
      <c r="S125" s="22" t="e">
        <f t="shared" si="114"/>
        <v>#N/A</v>
      </c>
      <c r="T125" s="18" t="e">
        <f t="shared" si="115"/>
        <v>#N/A</v>
      </c>
      <c r="V125" s="135" t="e">
        <f>VLOOKUP(YEAR($B125),'Other Inputs'!$J:$K,2,0)</f>
        <v>#N/A</v>
      </c>
      <c r="W125" s="136" t="e">
        <f t="shared" si="51"/>
        <v>#N/A</v>
      </c>
      <c r="X125" s="136" t="e">
        <f t="shared" si="52"/>
        <v>#N/A</v>
      </c>
      <c r="Y125" s="136" t="e">
        <f t="shared" si="53"/>
        <v>#N/A</v>
      </c>
      <c r="AA125" s="135" t="e">
        <f>VLOOKUP(YEAR($B125),'Other Inputs'!$J:$K,2,0)</f>
        <v>#N/A</v>
      </c>
      <c r="AB125" s="136" t="e">
        <f t="shared" si="54"/>
        <v>#N/A</v>
      </c>
      <c r="AC125" s="136" t="e">
        <f t="shared" si="78"/>
        <v>#N/A</v>
      </c>
      <c r="AD125" s="136" t="e">
        <f t="shared" si="79"/>
        <v>#N/A</v>
      </c>
      <c r="AE125" s="145" t="e">
        <f t="shared" si="80"/>
        <v>#N/A</v>
      </c>
      <c r="AF125" s="146" t="e">
        <f t="shared" si="81"/>
        <v>#N/A</v>
      </c>
      <c r="AG125" s="136" t="e">
        <f t="shared" si="61"/>
        <v>#N/A</v>
      </c>
      <c r="AH125" s="146" t="e">
        <f t="shared" si="82"/>
        <v>#N/A</v>
      </c>
      <c r="AJ125" s="72"/>
      <c r="AK125" s="109"/>
    </row>
    <row r="126" spans="1:38" x14ac:dyDescent="0.3">
      <c r="A126" s="143">
        <f t="shared" si="55"/>
        <v>60</v>
      </c>
      <c r="B126" s="143">
        <f t="shared" si="105"/>
        <v>59</v>
      </c>
      <c r="C126" s="27">
        <f t="shared" si="56"/>
        <v>119</v>
      </c>
      <c r="D126" s="28">
        <f t="shared" si="45"/>
        <v>28</v>
      </c>
      <c r="E126" s="29" t="e">
        <f>VLOOKUP($B126,'Other Inputs'!$A:$B,2,0)</f>
        <v>#N/A</v>
      </c>
      <c r="F126" s="38">
        <f>IF($B126&lt;'Other Inputs'!$E$5,10,IF($B126&lt;'Other Inputs'!$E$6,'Other Inputs'!$F$5,IF($B126&lt;'Other Inputs'!$E$7,'Other Inputs'!$F$6,IF($B126&lt;'Other Inputs'!$E$8,'Other Inputs'!$F$7,IF($B126&lt;'Other Inputs'!$E$9,'Other Inputs'!$F$8,IF($B126&lt;'Other Inputs'!$E$10,'Other Inputs'!$F$9,IF($B126&lt;'Other Inputs'!$E$11,'Other Inputs'!$F$10,IF($B126&lt;'Other Inputs'!$E$12,'Other Inputs'!$F$11,IF($B126&lt;'Other Inputs'!$E$13,'Other Inputs'!$F$12,'Other Inputs'!$F$13)))))))))</f>
        <v>10</v>
      </c>
      <c r="G126" s="37">
        <f>IF($B126&lt;'Other Inputs'!$E$16,9.5,IF($B126&lt;'Other Inputs'!$E$17,'Other Inputs'!$F$16,IF($B126&lt;'Other Inputs'!$E$18,'Other Inputs'!$F$17,IF($B126&lt;'Other Inputs'!$E$19,'Other Inputs'!$F$18,'Other Inputs'!$F$19))))</f>
        <v>9.5</v>
      </c>
      <c r="H126" s="6" t="e">
        <f t="shared" si="106"/>
        <v>#N/A</v>
      </c>
      <c r="I126" s="3" t="e">
        <f t="shared" si="107"/>
        <v>#N/A</v>
      </c>
      <c r="J126" s="7" t="e">
        <f t="shared" si="108"/>
        <v>#N/A</v>
      </c>
      <c r="K126" s="7" t="e">
        <f t="shared" si="109"/>
        <v>#N/A</v>
      </c>
      <c r="L126" s="8">
        <f t="shared" si="39"/>
        <v>0</v>
      </c>
      <c r="M126" s="4" t="e">
        <f t="shared" si="110"/>
        <v>#N/A</v>
      </c>
      <c r="N126" s="9" t="e">
        <f t="shared" si="111"/>
        <v>#N/A</v>
      </c>
      <c r="O126" s="5">
        <f t="shared" si="112"/>
        <v>0</v>
      </c>
      <c r="P126" s="5">
        <f t="shared" si="113"/>
        <v>0</v>
      </c>
      <c r="Q126" s="41" t="e">
        <f t="shared" si="60"/>
        <v>#N/A</v>
      </c>
      <c r="R126" s="22" t="e">
        <f>IF(B126&gt;$B$2,0,SUM($Q$8:Q126))</f>
        <v>#N/A</v>
      </c>
      <c r="S126" s="22" t="e">
        <f t="shared" si="114"/>
        <v>#N/A</v>
      </c>
      <c r="T126" s="18" t="e">
        <f t="shared" si="115"/>
        <v>#N/A</v>
      </c>
      <c r="V126" s="135" t="e">
        <f>VLOOKUP(YEAR($B126),'Other Inputs'!$J:$K,2,0)</f>
        <v>#N/A</v>
      </c>
      <c r="W126" s="136" t="e">
        <f t="shared" si="51"/>
        <v>#N/A</v>
      </c>
      <c r="X126" s="136" t="e">
        <f t="shared" si="52"/>
        <v>#N/A</v>
      </c>
      <c r="Y126" s="136" t="e">
        <f t="shared" si="53"/>
        <v>#N/A</v>
      </c>
      <c r="AA126" s="135" t="e">
        <f>VLOOKUP(YEAR($B126),'Other Inputs'!$J:$K,2,0)</f>
        <v>#N/A</v>
      </c>
      <c r="AB126" s="136" t="e">
        <f t="shared" si="54"/>
        <v>#N/A</v>
      </c>
      <c r="AC126" s="136" t="e">
        <f t="shared" si="78"/>
        <v>#N/A</v>
      </c>
      <c r="AD126" s="136" t="e">
        <f t="shared" si="79"/>
        <v>#N/A</v>
      </c>
      <c r="AE126" s="145" t="e">
        <f t="shared" si="80"/>
        <v>#N/A</v>
      </c>
      <c r="AF126" s="146" t="e">
        <f t="shared" si="81"/>
        <v>#N/A</v>
      </c>
      <c r="AG126" s="136" t="e">
        <f t="shared" si="61"/>
        <v>#N/A</v>
      </c>
      <c r="AH126" s="146" t="e">
        <f t="shared" si="82"/>
        <v>#N/A</v>
      </c>
      <c r="AJ126" s="72"/>
      <c r="AK126" s="109"/>
    </row>
    <row r="127" spans="1:38" x14ac:dyDescent="0.3">
      <c r="A127" s="143">
        <f t="shared" si="55"/>
        <v>60</v>
      </c>
      <c r="B127" s="143">
        <f t="shared" si="105"/>
        <v>59</v>
      </c>
      <c r="C127" s="27">
        <f t="shared" si="56"/>
        <v>120</v>
      </c>
      <c r="D127" s="28">
        <f t="shared" si="45"/>
        <v>28</v>
      </c>
      <c r="E127" s="29" t="e">
        <f>VLOOKUP($B127,'Other Inputs'!$A:$B,2,0)</f>
        <v>#N/A</v>
      </c>
      <c r="F127" s="38">
        <f>IF($B127&lt;'Other Inputs'!$E$5,10,IF($B127&lt;'Other Inputs'!$E$6,'Other Inputs'!$F$5,IF($B127&lt;'Other Inputs'!$E$7,'Other Inputs'!$F$6,IF($B127&lt;'Other Inputs'!$E$8,'Other Inputs'!$F$7,IF($B127&lt;'Other Inputs'!$E$9,'Other Inputs'!$F$8,IF($B127&lt;'Other Inputs'!$E$10,'Other Inputs'!$F$9,IF($B127&lt;'Other Inputs'!$E$11,'Other Inputs'!$F$10,IF($B127&lt;'Other Inputs'!$E$12,'Other Inputs'!$F$11,IF($B127&lt;'Other Inputs'!$E$13,'Other Inputs'!$F$12,'Other Inputs'!$F$13)))))))))</f>
        <v>10</v>
      </c>
      <c r="G127" s="37">
        <f>IF($B127&lt;'Other Inputs'!$E$16,9.5,IF($B127&lt;'Other Inputs'!$E$17,'Other Inputs'!$F$16,IF($B127&lt;'Other Inputs'!$E$18,'Other Inputs'!$F$17,IF($B127&lt;'Other Inputs'!$E$19,'Other Inputs'!$F$18,'Other Inputs'!$F$19))))</f>
        <v>9.5</v>
      </c>
      <c r="H127" s="6" t="e">
        <f t="shared" si="106"/>
        <v>#N/A</v>
      </c>
      <c r="I127" s="3" t="e">
        <f t="shared" si="107"/>
        <v>#N/A</v>
      </c>
      <c r="J127" s="7" t="e">
        <f t="shared" si="108"/>
        <v>#N/A</v>
      </c>
      <c r="K127" s="7" t="e">
        <f t="shared" si="109"/>
        <v>#N/A</v>
      </c>
      <c r="L127" s="8">
        <f t="shared" si="39"/>
        <v>0</v>
      </c>
      <c r="M127" s="4" t="e">
        <f t="shared" si="110"/>
        <v>#N/A</v>
      </c>
      <c r="N127" s="9" t="e">
        <f t="shared" si="111"/>
        <v>#N/A</v>
      </c>
      <c r="O127" s="5">
        <f t="shared" si="112"/>
        <v>0</v>
      </c>
      <c r="P127" s="5">
        <f t="shared" si="113"/>
        <v>0</v>
      </c>
      <c r="Q127" s="41" t="e">
        <f t="shared" si="60"/>
        <v>#N/A</v>
      </c>
      <c r="R127" s="22" t="e">
        <f>IF(B127&gt;$B$2,0,SUM($Q$8:Q127))</f>
        <v>#N/A</v>
      </c>
      <c r="S127" s="22" t="e">
        <f t="shared" si="114"/>
        <v>#N/A</v>
      </c>
      <c r="T127" s="18" t="e">
        <f t="shared" si="115"/>
        <v>#N/A</v>
      </c>
      <c r="V127" s="135" t="e">
        <f>VLOOKUP(YEAR($B127),'Other Inputs'!$J:$K,2,0)</f>
        <v>#N/A</v>
      </c>
      <c r="W127" s="136" t="e">
        <f t="shared" si="51"/>
        <v>#N/A</v>
      </c>
      <c r="X127" s="136" t="e">
        <f t="shared" si="52"/>
        <v>#N/A</v>
      </c>
      <c r="Y127" s="136" t="e">
        <f t="shared" si="53"/>
        <v>#N/A</v>
      </c>
      <c r="AA127" s="135" t="e">
        <f>VLOOKUP(YEAR($B127),'Other Inputs'!$J:$K,2,0)</f>
        <v>#N/A</v>
      </c>
      <c r="AB127" s="136" t="e">
        <f t="shared" si="54"/>
        <v>#N/A</v>
      </c>
      <c r="AC127" s="136" t="e">
        <f t="shared" si="78"/>
        <v>#N/A</v>
      </c>
      <c r="AD127" s="136" t="e">
        <f t="shared" si="79"/>
        <v>#N/A</v>
      </c>
      <c r="AE127" s="145" t="e">
        <f t="shared" si="80"/>
        <v>#N/A</v>
      </c>
      <c r="AF127" s="146" t="e">
        <f t="shared" si="81"/>
        <v>#N/A</v>
      </c>
      <c r="AG127" s="136" t="e">
        <f t="shared" si="61"/>
        <v>#N/A</v>
      </c>
      <c r="AH127" s="146" t="e">
        <f t="shared" si="82"/>
        <v>#N/A</v>
      </c>
      <c r="AJ127" s="72"/>
      <c r="AK127" s="109"/>
    </row>
    <row r="128" spans="1:38" x14ac:dyDescent="0.3">
      <c r="A128" s="143">
        <f t="shared" si="55"/>
        <v>60</v>
      </c>
      <c r="B128" s="143">
        <f t="shared" ref="B128" si="116">EOMONTH(A128,0)</f>
        <v>59</v>
      </c>
      <c r="C128" s="27">
        <f t="shared" si="56"/>
        <v>121</v>
      </c>
      <c r="D128" s="28">
        <f t="shared" si="45"/>
        <v>28</v>
      </c>
      <c r="E128" s="29" t="e">
        <f>VLOOKUP($B128,'Other Inputs'!$A:$B,2,0)</f>
        <v>#N/A</v>
      </c>
      <c r="F128" s="38">
        <f>IF($B128&lt;'Other Inputs'!$E$5,10,IF($B128&lt;'Other Inputs'!$E$6,'Other Inputs'!$F$5,IF($B128&lt;'Other Inputs'!$E$7,'Other Inputs'!$F$6,IF($B128&lt;'Other Inputs'!$E$8,'Other Inputs'!$F$7,IF($B128&lt;'Other Inputs'!$E$9,'Other Inputs'!$F$8,IF($B128&lt;'Other Inputs'!$E$10,'Other Inputs'!$F$9,IF($B128&lt;'Other Inputs'!$E$11,'Other Inputs'!$F$10,IF($B128&lt;'Other Inputs'!$E$12,'Other Inputs'!$F$11,IF($B128&lt;'Other Inputs'!$E$13,'Other Inputs'!$F$12,'Other Inputs'!$F$13)))))))))</f>
        <v>10</v>
      </c>
      <c r="G128" s="37">
        <f>IF($B128&lt;'Other Inputs'!$E$16,9.5,IF($B128&lt;'Other Inputs'!$E$17,'Other Inputs'!$F$16,IF($B128&lt;'Other Inputs'!$E$18,'Other Inputs'!$F$17,IF($B128&lt;'Other Inputs'!$E$19,'Other Inputs'!$F$18,'Other Inputs'!$F$19))))</f>
        <v>9.5</v>
      </c>
      <c r="H128" s="6" t="e">
        <f t="shared" ref="H128" si="117">+I127</f>
        <v>#N/A</v>
      </c>
      <c r="I128" s="3" t="e">
        <f t="shared" ref="I128" si="118">IF(B128&gt;DATE(2012,4,30),H128,H128+M127/G128)</f>
        <v>#N/A</v>
      </c>
      <c r="J128" s="7" t="e">
        <f t="shared" ref="J128" si="119">(14-DAY(A128)+1)*E128*H128</f>
        <v>#N/A</v>
      </c>
      <c r="K128" s="7" t="e">
        <f t="shared" ref="K128" si="120">IF(OR(B128=DATE(2008,2,29),B128=DATE(2012,2,29)),14,DAY(B128)-14)*E128*I128</f>
        <v>#N/A</v>
      </c>
      <c r="L128" s="8">
        <f t="shared" si="39"/>
        <v>0</v>
      </c>
      <c r="M128" s="4" t="e">
        <f t="shared" ref="M128" si="121">SUM(J128:L128)</f>
        <v>#N/A</v>
      </c>
      <c r="N128" s="9" t="e">
        <f t="shared" ref="N128" si="122">I128*F128</f>
        <v>#N/A</v>
      </c>
      <c r="O128" s="4">
        <f t="shared" ref="O128" si="123">IF(B128&lt;$B$2,IF(B128&gt;DATE(2012,4,30),M127,0),0)+IF(B128=$B$2,M128,0)</f>
        <v>0</v>
      </c>
      <c r="P128" s="5">
        <f t="shared" ref="P128" si="124">O128+IF(B128=$B$2,N128,0)</f>
        <v>0</v>
      </c>
      <c r="Q128" s="41" t="e">
        <f t="shared" si="60"/>
        <v>#N/A</v>
      </c>
      <c r="R128" s="22" t="e">
        <f>IF(B128&gt;$B$2,0,SUM($Q$8:Q128))</f>
        <v>#N/A</v>
      </c>
      <c r="S128" s="22" t="e">
        <f t="shared" ref="S128" si="125">IF(B128&gt;$B$2,0,F128+R128)</f>
        <v>#N/A</v>
      </c>
      <c r="T128" s="18" t="e">
        <f t="shared" ref="T128" si="126">IF(B128&gt;$B$2,0,IF(B128=$B$2,Q128+F128,Q128))</f>
        <v>#N/A</v>
      </c>
      <c r="V128" s="135" t="e">
        <f>VLOOKUP(YEAR($B128),'Other Inputs'!$J:$K,2,0)</f>
        <v>#N/A</v>
      </c>
      <c r="W128" s="136" t="e">
        <f t="shared" si="51"/>
        <v>#N/A</v>
      </c>
      <c r="X128" s="136" t="e">
        <f t="shared" si="52"/>
        <v>#N/A</v>
      </c>
      <c r="Y128" s="136" t="e">
        <f t="shared" si="53"/>
        <v>#N/A</v>
      </c>
      <c r="AA128" s="135" t="e">
        <f>VLOOKUP(YEAR($B128),'Other Inputs'!$J:$K,2,0)</f>
        <v>#N/A</v>
      </c>
      <c r="AB128" s="136" t="e">
        <f t="shared" si="54"/>
        <v>#N/A</v>
      </c>
      <c r="AC128" s="136" t="e">
        <f t="shared" si="78"/>
        <v>#N/A</v>
      </c>
      <c r="AD128" s="136" t="e">
        <f t="shared" si="79"/>
        <v>#N/A</v>
      </c>
      <c r="AE128" s="145" t="e">
        <f t="shared" si="80"/>
        <v>#N/A</v>
      </c>
      <c r="AF128" s="146" t="e">
        <f t="shared" si="81"/>
        <v>#N/A</v>
      </c>
      <c r="AG128" s="136" t="e">
        <f t="shared" si="61"/>
        <v>#N/A</v>
      </c>
      <c r="AH128" s="146" t="e">
        <f t="shared" si="82"/>
        <v>#N/A</v>
      </c>
      <c r="AJ128" s="72"/>
      <c r="AK128" s="109"/>
    </row>
    <row r="129" spans="1:37" x14ac:dyDescent="0.3">
      <c r="A129" s="143">
        <f t="shared" si="55"/>
        <v>60</v>
      </c>
      <c r="B129" s="143">
        <f t="shared" ref="B129:B145" si="127">EOMONTH(A129,0)</f>
        <v>59</v>
      </c>
      <c r="C129" s="27">
        <f t="shared" si="56"/>
        <v>122</v>
      </c>
      <c r="D129" s="28">
        <f t="shared" si="45"/>
        <v>28</v>
      </c>
      <c r="E129" s="29" t="e">
        <f>VLOOKUP($B129,'Other Inputs'!$A:$B,2,0)</f>
        <v>#N/A</v>
      </c>
      <c r="F129" s="38">
        <f>IF($B129&lt;'Other Inputs'!$E$5,10,IF($B129&lt;'Other Inputs'!$E$6,'Other Inputs'!$F$5,IF($B129&lt;'Other Inputs'!$E$7,'Other Inputs'!$F$6,IF($B129&lt;'Other Inputs'!$E$8,'Other Inputs'!$F$7,IF($B129&lt;'Other Inputs'!$E$9,'Other Inputs'!$F$8,IF($B129&lt;'Other Inputs'!$E$10,'Other Inputs'!$F$9,IF($B129&lt;'Other Inputs'!$E$11,'Other Inputs'!$F$10,IF($B129&lt;'Other Inputs'!$E$12,'Other Inputs'!$F$11,IF($B129&lt;'Other Inputs'!$E$13,'Other Inputs'!$F$12,'Other Inputs'!$F$13)))))))))</f>
        <v>10</v>
      </c>
      <c r="G129" s="37">
        <f>IF($B129&lt;'Other Inputs'!$E$16,9.5,IF($B129&lt;'Other Inputs'!$E$17,'Other Inputs'!$F$16,IF($B129&lt;'Other Inputs'!$E$18,'Other Inputs'!$F$17,IF($B129&lt;'Other Inputs'!$E$19,'Other Inputs'!$F$18,'Other Inputs'!$F$19))))</f>
        <v>9.5</v>
      </c>
      <c r="H129" s="6" t="e">
        <f t="shared" ref="H129:H145" si="128">+I128</f>
        <v>#N/A</v>
      </c>
      <c r="I129" s="3" t="e">
        <f t="shared" ref="I129:I145" si="129">IF(B129&gt;DATE(2012,4,30),H129,H129+M128/G129)</f>
        <v>#N/A</v>
      </c>
      <c r="J129" s="7" t="e">
        <f t="shared" ref="J129:J145" si="130">(14-DAY(A129)+1)*E129*H129</f>
        <v>#N/A</v>
      </c>
      <c r="K129" s="7" t="e">
        <f t="shared" ref="K129:K145" si="131">IF(OR(B129=DATE(2008,2,29),B129=DATE(2012,2,29)),14,DAY(B129)-14)*E129*I129</f>
        <v>#N/A</v>
      </c>
      <c r="L129" s="8">
        <f t="shared" si="39"/>
        <v>0</v>
      </c>
      <c r="M129" s="4" t="e">
        <f t="shared" ref="M129:M145" si="132">SUM(J129:L129)</f>
        <v>#N/A</v>
      </c>
      <c r="N129" s="9" t="e">
        <f t="shared" ref="N129:N145" si="133">I129*F129</f>
        <v>#N/A</v>
      </c>
      <c r="O129" s="5">
        <f t="shared" ref="O129:O145" si="134">IF(B129&lt;$B$2,IF(B129&gt;DATE(2012,4,30),M128,0),0)+IF(B129=$B$2,M129,0)</f>
        <v>0</v>
      </c>
      <c r="P129" s="5">
        <f t="shared" ref="P129:P145" si="135">O129+IF(B129=$B$2,N129,0)</f>
        <v>0</v>
      </c>
      <c r="Q129" s="41" t="e">
        <f t="shared" si="60"/>
        <v>#N/A</v>
      </c>
      <c r="R129" s="22" t="e">
        <f>IF(B129&gt;$B$2,0,SUM($Q$8:Q129))</f>
        <v>#N/A</v>
      </c>
      <c r="S129" s="22" t="e">
        <f t="shared" ref="S129:S145" si="136">IF(B129&gt;$B$2,0,F129+R129)</f>
        <v>#N/A</v>
      </c>
      <c r="T129" s="18" t="e">
        <f t="shared" ref="T129:T145" si="137">IF(B129&gt;$B$2,0,IF(B129=$B$2,Q129+F129,Q129))</f>
        <v>#N/A</v>
      </c>
      <c r="V129" s="135" t="e">
        <f>VLOOKUP(YEAR($B129),'Other Inputs'!$J:$K,2,0)</f>
        <v>#N/A</v>
      </c>
      <c r="W129" s="136" t="e">
        <f t="shared" si="51"/>
        <v>#N/A</v>
      </c>
      <c r="X129" s="136" t="e">
        <f t="shared" si="52"/>
        <v>#N/A</v>
      </c>
      <c r="Y129" s="136" t="e">
        <f t="shared" si="53"/>
        <v>#N/A</v>
      </c>
      <c r="AA129" s="135" t="e">
        <f>VLOOKUP(YEAR($B129),'Other Inputs'!$J:$K,2,0)</f>
        <v>#N/A</v>
      </c>
      <c r="AB129" s="136" t="e">
        <f t="shared" si="54"/>
        <v>#N/A</v>
      </c>
      <c r="AC129" s="136" t="e">
        <f t="shared" si="78"/>
        <v>#N/A</v>
      </c>
      <c r="AD129" s="136" t="e">
        <f t="shared" si="79"/>
        <v>#N/A</v>
      </c>
      <c r="AE129" s="145" t="e">
        <f t="shared" si="80"/>
        <v>#N/A</v>
      </c>
      <c r="AF129" s="146" t="e">
        <f t="shared" si="81"/>
        <v>#N/A</v>
      </c>
      <c r="AG129" s="136" t="e">
        <f t="shared" si="61"/>
        <v>#N/A</v>
      </c>
      <c r="AH129" s="146" t="e">
        <f t="shared" si="82"/>
        <v>#N/A</v>
      </c>
      <c r="AJ129" s="72"/>
      <c r="AK129" s="109"/>
    </row>
    <row r="130" spans="1:37" x14ac:dyDescent="0.3">
      <c r="A130" s="143">
        <f t="shared" si="55"/>
        <v>60</v>
      </c>
      <c r="B130" s="143">
        <f t="shared" si="127"/>
        <v>59</v>
      </c>
      <c r="C130" s="27">
        <f t="shared" si="56"/>
        <v>123</v>
      </c>
      <c r="D130" s="28">
        <f t="shared" si="45"/>
        <v>28</v>
      </c>
      <c r="E130" s="29" t="e">
        <f>VLOOKUP($B130,'Other Inputs'!$A:$B,2,0)</f>
        <v>#N/A</v>
      </c>
      <c r="F130" s="38">
        <f>IF($B130&lt;'Other Inputs'!$E$5,10,IF($B130&lt;'Other Inputs'!$E$6,'Other Inputs'!$F$5,IF($B130&lt;'Other Inputs'!$E$7,'Other Inputs'!$F$6,IF($B130&lt;'Other Inputs'!$E$8,'Other Inputs'!$F$7,IF($B130&lt;'Other Inputs'!$E$9,'Other Inputs'!$F$8,IF($B130&lt;'Other Inputs'!$E$10,'Other Inputs'!$F$9,IF($B130&lt;'Other Inputs'!$E$11,'Other Inputs'!$F$10,IF($B130&lt;'Other Inputs'!$E$12,'Other Inputs'!$F$11,IF($B130&lt;'Other Inputs'!$E$13,'Other Inputs'!$F$12,'Other Inputs'!$F$13)))))))))</f>
        <v>10</v>
      </c>
      <c r="G130" s="37">
        <f>IF($B130&lt;'Other Inputs'!$E$16,9.5,IF($B130&lt;'Other Inputs'!$E$17,'Other Inputs'!$F$16,IF($B130&lt;'Other Inputs'!$E$18,'Other Inputs'!$F$17,IF($B130&lt;'Other Inputs'!$E$19,'Other Inputs'!$F$18,'Other Inputs'!$F$19))))</f>
        <v>9.5</v>
      </c>
      <c r="H130" s="6" t="e">
        <f t="shared" si="128"/>
        <v>#N/A</v>
      </c>
      <c r="I130" s="3" t="e">
        <f t="shared" si="129"/>
        <v>#N/A</v>
      </c>
      <c r="J130" s="7" t="e">
        <f t="shared" si="130"/>
        <v>#N/A</v>
      </c>
      <c r="K130" s="7" t="e">
        <f t="shared" si="131"/>
        <v>#N/A</v>
      </c>
      <c r="L130" s="8">
        <f t="shared" si="39"/>
        <v>0</v>
      </c>
      <c r="M130" s="4" t="e">
        <f t="shared" si="132"/>
        <v>#N/A</v>
      </c>
      <c r="N130" s="9" t="e">
        <f t="shared" si="133"/>
        <v>#N/A</v>
      </c>
      <c r="O130" s="5">
        <f t="shared" si="134"/>
        <v>0</v>
      </c>
      <c r="P130" s="5">
        <f t="shared" si="135"/>
        <v>0</v>
      </c>
      <c r="Q130" s="41" t="e">
        <f t="shared" si="60"/>
        <v>#N/A</v>
      </c>
      <c r="R130" s="22" t="e">
        <f>IF(B130&gt;$B$2,0,SUM($Q$8:Q130))</f>
        <v>#N/A</v>
      </c>
      <c r="S130" s="22" t="e">
        <f t="shared" si="136"/>
        <v>#N/A</v>
      </c>
      <c r="T130" s="18" t="e">
        <f t="shared" si="137"/>
        <v>#N/A</v>
      </c>
      <c r="V130" s="135" t="e">
        <f>VLOOKUP(YEAR($B130),'Other Inputs'!$J:$K,2,0)</f>
        <v>#N/A</v>
      </c>
      <c r="W130" s="136" t="e">
        <f t="shared" si="51"/>
        <v>#N/A</v>
      </c>
      <c r="X130" s="136" t="e">
        <f t="shared" si="52"/>
        <v>#N/A</v>
      </c>
      <c r="Y130" s="136" t="e">
        <f t="shared" si="53"/>
        <v>#N/A</v>
      </c>
      <c r="AA130" s="135" t="e">
        <f>VLOOKUP(YEAR($B130),'Other Inputs'!$J:$K,2,0)</f>
        <v>#N/A</v>
      </c>
      <c r="AB130" s="136" t="e">
        <f t="shared" si="54"/>
        <v>#N/A</v>
      </c>
      <c r="AC130" s="136" t="e">
        <f t="shared" si="78"/>
        <v>#N/A</v>
      </c>
      <c r="AD130" s="136" t="e">
        <f t="shared" si="79"/>
        <v>#N/A</v>
      </c>
      <c r="AE130" s="145" t="e">
        <f t="shared" si="80"/>
        <v>#N/A</v>
      </c>
      <c r="AF130" s="146" t="e">
        <f t="shared" si="81"/>
        <v>#N/A</v>
      </c>
      <c r="AG130" s="136" t="e">
        <f t="shared" si="61"/>
        <v>#N/A</v>
      </c>
      <c r="AH130" s="146" t="e">
        <f t="shared" si="82"/>
        <v>#N/A</v>
      </c>
      <c r="AJ130" s="72"/>
      <c r="AK130" s="109"/>
    </row>
    <row r="131" spans="1:37" x14ac:dyDescent="0.3">
      <c r="A131" s="143">
        <f t="shared" si="55"/>
        <v>60</v>
      </c>
      <c r="B131" s="143">
        <f t="shared" si="127"/>
        <v>59</v>
      </c>
      <c r="C131" s="27">
        <f t="shared" si="56"/>
        <v>124</v>
      </c>
      <c r="D131" s="28">
        <f t="shared" si="45"/>
        <v>28</v>
      </c>
      <c r="E131" s="29" t="e">
        <f>VLOOKUP($B131,'Other Inputs'!$A:$B,2,0)</f>
        <v>#N/A</v>
      </c>
      <c r="F131" s="38">
        <f>IF($B131&lt;'Other Inputs'!$E$5,10,IF($B131&lt;'Other Inputs'!$E$6,'Other Inputs'!$F$5,IF($B131&lt;'Other Inputs'!$E$7,'Other Inputs'!$F$6,IF($B131&lt;'Other Inputs'!$E$8,'Other Inputs'!$F$7,IF($B131&lt;'Other Inputs'!$E$9,'Other Inputs'!$F$8,IF($B131&lt;'Other Inputs'!$E$10,'Other Inputs'!$F$9,IF($B131&lt;'Other Inputs'!$E$11,'Other Inputs'!$F$10,IF($B131&lt;'Other Inputs'!$E$12,'Other Inputs'!$F$11,IF($B131&lt;'Other Inputs'!$E$13,'Other Inputs'!$F$12,'Other Inputs'!$F$13)))))))))</f>
        <v>10</v>
      </c>
      <c r="G131" s="37">
        <f>IF($B131&lt;'Other Inputs'!$E$16,9.5,IF($B131&lt;'Other Inputs'!$E$17,'Other Inputs'!$F$16,IF($B131&lt;'Other Inputs'!$E$18,'Other Inputs'!$F$17,IF($B131&lt;'Other Inputs'!$E$19,'Other Inputs'!$F$18,'Other Inputs'!$F$19))))</f>
        <v>9.5</v>
      </c>
      <c r="H131" s="6" t="e">
        <f t="shared" si="128"/>
        <v>#N/A</v>
      </c>
      <c r="I131" s="3" t="e">
        <f t="shared" si="129"/>
        <v>#N/A</v>
      </c>
      <c r="J131" s="7" t="e">
        <f t="shared" si="130"/>
        <v>#N/A</v>
      </c>
      <c r="K131" s="7" t="e">
        <f t="shared" si="131"/>
        <v>#N/A</v>
      </c>
      <c r="L131" s="8">
        <f t="shared" si="39"/>
        <v>0</v>
      </c>
      <c r="M131" s="4" t="e">
        <f t="shared" si="132"/>
        <v>#N/A</v>
      </c>
      <c r="N131" s="9" t="e">
        <f t="shared" si="133"/>
        <v>#N/A</v>
      </c>
      <c r="O131" s="5">
        <f t="shared" si="134"/>
        <v>0</v>
      </c>
      <c r="P131" s="5">
        <f t="shared" si="135"/>
        <v>0</v>
      </c>
      <c r="Q131" s="41" t="e">
        <f t="shared" si="60"/>
        <v>#N/A</v>
      </c>
      <c r="R131" s="22" t="e">
        <f>IF(B131&gt;$B$2,0,SUM($Q$8:Q131))</f>
        <v>#N/A</v>
      </c>
      <c r="S131" s="22" t="e">
        <f t="shared" si="136"/>
        <v>#N/A</v>
      </c>
      <c r="T131" s="18" t="e">
        <f t="shared" si="137"/>
        <v>#N/A</v>
      </c>
      <c r="V131" s="135" t="e">
        <f>VLOOKUP(YEAR($B131),'Other Inputs'!$J:$K,2,0)</f>
        <v>#N/A</v>
      </c>
      <c r="W131" s="136" t="e">
        <f t="shared" si="51"/>
        <v>#N/A</v>
      </c>
      <c r="X131" s="136" t="e">
        <f t="shared" si="52"/>
        <v>#N/A</v>
      </c>
      <c r="Y131" s="136" t="e">
        <f t="shared" si="53"/>
        <v>#N/A</v>
      </c>
      <c r="AA131" s="135" t="e">
        <f>VLOOKUP(YEAR($B131),'Other Inputs'!$J:$K,2,0)</f>
        <v>#N/A</v>
      </c>
      <c r="AB131" s="136" t="e">
        <f t="shared" si="54"/>
        <v>#N/A</v>
      </c>
      <c r="AC131" s="136" t="e">
        <f t="shared" si="78"/>
        <v>#N/A</v>
      </c>
      <c r="AD131" s="136" t="e">
        <f t="shared" si="79"/>
        <v>#N/A</v>
      </c>
      <c r="AE131" s="145" t="e">
        <f t="shared" si="80"/>
        <v>#N/A</v>
      </c>
      <c r="AF131" s="146" t="e">
        <f t="shared" si="81"/>
        <v>#N/A</v>
      </c>
      <c r="AG131" s="136" t="e">
        <f t="shared" si="61"/>
        <v>#N/A</v>
      </c>
      <c r="AH131" s="146" t="e">
        <f t="shared" si="82"/>
        <v>#N/A</v>
      </c>
      <c r="AJ131" s="72"/>
      <c r="AK131" s="109"/>
    </row>
    <row r="132" spans="1:37" x14ac:dyDescent="0.3">
      <c r="A132" s="143">
        <f t="shared" si="55"/>
        <v>60</v>
      </c>
      <c r="B132" s="143">
        <f t="shared" si="127"/>
        <v>59</v>
      </c>
      <c r="C132" s="27">
        <f t="shared" si="56"/>
        <v>125</v>
      </c>
      <c r="D132" s="28">
        <f t="shared" si="45"/>
        <v>28</v>
      </c>
      <c r="E132" s="29" t="e">
        <f>VLOOKUP($B132,'Other Inputs'!$A:$B,2,0)</f>
        <v>#N/A</v>
      </c>
      <c r="F132" s="38">
        <f>IF($B132&lt;'Other Inputs'!$E$5,10,IF($B132&lt;'Other Inputs'!$E$6,'Other Inputs'!$F$5,IF($B132&lt;'Other Inputs'!$E$7,'Other Inputs'!$F$6,IF($B132&lt;'Other Inputs'!$E$8,'Other Inputs'!$F$7,IF($B132&lt;'Other Inputs'!$E$9,'Other Inputs'!$F$8,IF($B132&lt;'Other Inputs'!$E$10,'Other Inputs'!$F$9,IF($B132&lt;'Other Inputs'!$E$11,'Other Inputs'!$F$10,IF($B132&lt;'Other Inputs'!$E$12,'Other Inputs'!$F$11,IF($B132&lt;'Other Inputs'!$E$13,'Other Inputs'!$F$12,'Other Inputs'!$F$13)))))))))</f>
        <v>10</v>
      </c>
      <c r="G132" s="37">
        <f>IF($B132&lt;'Other Inputs'!$E$16,9.5,IF($B132&lt;'Other Inputs'!$E$17,'Other Inputs'!$F$16,IF($B132&lt;'Other Inputs'!$E$18,'Other Inputs'!$F$17,IF($B132&lt;'Other Inputs'!$E$19,'Other Inputs'!$F$18,'Other Inputs'!$F$19))))</f>
        <v>9.5</v>
      </c>
      <c r="H132" s="6" t="e">
        <f t="shared" si="128"/>
        <v>#N/A</v>
      </c>
      <c r="I132" s="3" t="e">
        <f t="shared" si="129"/>
        <v>#N/A</v>
      </c>
      <c r="J132" s="7" t="e">
        <f t="shared" si="130"/>
        <v>#N/A</v>
      </c>
      <c r="K132" s="7" t="e">
        <f t="shared" si="131"/>
        <v>#N/A</v>
      </c>
      <c r="L132" s="8">
        <f t="shared" si="39"/>
        <v>0</v>
      </c>
      <c r="M132" s="4" t="e">
        <f t="shared" si="132"/>
        <v>#N/A</v>
      </c>
      <c r="N132" s="9" t="e">
        <f t="shared" si="133"/>
        <v>#N/A</v>
      </c>
      <c r="O132" s="5">
        <f t="shared" si="134"/>
        <v>0</v>
      </c>
      <c r="P132" s="5">
        <f t="shared" si="135"/>
        <v>0</v>
      </c>
      <c r="Q132" s="41" t="e">
        <f t="shared" si="60"/>
        <v>#N/A</v>
      </c>
      <c r="R132" s="22" t="e">
        <f>IF(B132&gt;$B$2,0,SUM($Q$8:Q132))</f>
        <v>#N/A</v>
      </c>
      <c r="S132" s="22" t="e">
        <f t="shared" si="136"/>
        <v>#N/A</v>
      </c>
      <c r="T132" s="18" t="e">
        <f t="shared" si="137"/>
        <v>#N/A</v>
      </c>
      <c r="V132" s="135" t="e">
        <f>VLOOKUP(YEAR($B132),'Other Inputs'!$J:$K,2,0)</f>
        <v>#N/A</v>
      </c>
      <c r="W132" s="136" t="e">
        <f t="shared" si="51"/>
        <v>#N/A</v>
      </c>
      <c r="X132" s="136" t="e">
        <f t="shared" si="52"/>
        <v>#N/A</v>
      </c>
      <c r="Y132" s="136" t="e">
        <f t="shared" si="53"/>
        <v>#N/A</v>
      </c>
      <c r="AA132" s="135" t="e">
        <f>VLOOKUP(YEAR($B132),'Other Inputs'!$J:$K,2,0)</f>
        <v>#N/A</v>
      </c>
      <c r="AB132" s="136" t="e">
        <f t="shared" si="54"/>
        <v>#N/A</v>
      </c>
      <c r="AC132" s="136" t="e">
        <f t="shared" si="78"/>
        <v>#N/A</v>
      </c>
      <c r="AD132" s="136" t="e">
        <f t="shared" si="79"/>
        <v>#N/A</v>
      </c>
      <c r="AE132" s="145" t="e">
        <f t="shared" si="80"/>
        <v>#N/A</v>
      </c>
      <c r="AF132" s="146" t="e">
        <f t="shared" si="81"/>
        <v>#N/A</v>
      </c>
      <c r="AG132" s="136" t="e">
        <f t="shared" si="61"/>
        <v>#N/A</v>
      </c>
      <c r="AH132" s="146" t="e">
        <f t="shared" si="82"/>
        <v>#N/A</v>
      </c>
      <c r="AJ132" s="72"/>
      <c r="AK132" s="109"/>
    </row>
    <row r="133" spans="1:37" x14ac:dyDescent="0.3">
      <c r="A133" s="143">
        <f t="shared" si="55"/>
        <v>60</v>
      </c>
      <c r="B133" s="143">
        <f t="shared" si="127"/>
        <v>59</v>
      </c>
      <c r="C133" s="27">
        <f t="shared" si="56"/>
        <v>126</v>
      </c>
      <c r="D133" s="28">
        <f t="shared" si="45"/>
        <v>28</v>
      </c>
      <c r="E133" s="29" t="e">
        <f>VLOOKUP($B133,'Other Inputs'!$A:$B,2,0)</f>
        <v>#N/A</v>
      </c>
      <c r="F133" s="38">
        <f>IF($B133&lt;'Other Inputs'!$E$5,10,IF($B133&lt;'Other Inputs'!$E$6,'Other Inputs'!$F$5,IF($B133&lt;'Other Inputs'!$E$7,'Other Inputs'!$F$6,IF($B133&lt;'Other Inputs'!$E$8,'Other Inputs'!$F$7,IF($B133&lt;'Other Inputs'!$E$9,'Other Inputs'!$F$8,IF($B133&lt;'Other Inputs'!$E$10,'Other Inputs'!$F$9,IF($B133&lt;'Other Inputs'!$E$11,'Other Inputs'!$F$10,IF($B133&lt;'Other Inputs'!$E$12,'Other Inputs'!$F$11,IF($B133&lt;'Other Inputs'!$E$13,'Other Inputs'!$F$12,'Other Inputs'!$F$13)))))))))</f>
        <v>10</v>
      </c>
      <c r="G133" s="37">
        <f>IF($B133&lt;'Other Inputs'!$E$16,9.5,IF($B133&lt;'Other Inputs'!$E$17,'Other Inputs'!$F$16,IF($B133&lt;'Other Inputs'!$E$18,'Other Inputs'!$F$17,IF($B133&lt;'Other Inputs'!$E$19,'Other Inputs'!$F$18,'Other Inputs'!$F$19))))</f>
        <v>9.5</v>
      </c>
      <c r="H133" s="6" t="e">
        <f t="shared" si="128"/>
        <v>#N/A</v>
      </c>
      <c r="I133" s="3" t="e">
        <f t="shared" si="129"/>
        <v>#N/A</v>
      </c>
      <c r="J133" s="7" t="e">
        <f t="shared" si="130"/>
        <v>#N/A</v>
      </c>
      <c r="K133" s="7" t="e">
        <f t="shared" si="131"/>
        <v>#N/A</v>
      </c>
      <c r="L133" s="8">
        <f t="shared" si="39"/>
        <v>0</v>
      </c>
      <c r="M133" s="4" t="e">
        <f t="shared" si="132"/>
        <v>#N/A</v>
      </c>
      <c r="N133" s="9" t="e">
        <f t="shared" si="133"/>
        <v>#N/A</v>
      </c>
      <c r="O133" s="5">
        <f t="shared" si="134"/>
        <v>0</v>
      </c>
      <c r="P133" s="5">
        <f t="shared" si="135"/>
        <v>0</v>
      </c>
      <c r="Q133" s="41" t="e">
        <f t="shared" si="60"/>
        <v>#N/A</v>
      </c>
      <c r="R133" s="22" t="e">
        <f>IF(B133&gt;$B$2,0,SUM($Q$8:Q133))</f>
        <v>#N/A</v>
      </c>
      <c r="S133" s="22" t="e">
        <f t="shared" si="136"/>
        <v>#N/A</v>
      </c>
      <c r="T133" s="18" t="e">
        <f t="shared" si="137"/>
        <v>#N/A</v>
      </c>
      <c r="V133" s="135" t="e">
        <f>VLOOKUP(YEAR($B133),'Other Inputs'!$J:$K,2,0)</f>
        <v>#N/A</v>
      </c>
      <c r="W133" s="136" t="e">
        <f t="shared" si="51"/>
        <v>#N/A</v>
      </c>
      <c r="X133" s="136" t="e">
        <f t="shared" si="52"/>
        <v>#N/A</v>
      </c>
      <c r="Y133" s="136" t="e">
        <f t="shared" si="53"/>
        <v>#N/A</v>
      </c>
      <c r="AA133" s="135" t="e">
        <f>VLOOKUP(YEAR($B133),'Other Inputs'!$J:$K,2,0)</f>
        <v>#N/A</v>
      </c>
      <c r="AB133" s="136" t="e">
        <f t="shared" si="54"/>
        <v>#N/A</v>
      </c>
      <c r="AC133" s="136" t="e">
        <f t="shared" si="78"/>
        <v>#N/A</v>
      </c>
      <c r="AD133" s="136" t="e">
        <f t="shared" si="79"/>
        <v>#N/A</v>
      </c>
      <c r="AE133" s="145" t="e">
        <f t="shared" si="80"/>
        <v>#N/A</v>
      </c>
      <c r="AF133" s="146" t="e">
        <f t="shared" si="81"/>
        <v>#N/A</v>
      </c>
      <c r="AG133" s="136" t="e">
        <f t="shared" si="61"/>
        <v>#N/A</v>
      </c>
      <c r="AH133" s="146" t="e">
        <f t="shared" si="82"/>
        <v>#N/A</v>
      </c>
      <c r="AJ133" s="72"/>
      <c r="AK133" s="109"/>
    </row>
    <row r="134" spans="1:37" x14ac:dyDescent="0.3">
      <c r="A134" s="143">
        <f t="shared" si="55"/>
        <v>60</v>
      </c>
      <c r="B134" s="143">
        <f t="shared" si="127"/>
        <v>59</v>
      </c>
      <c r="C134" s="27">
        <f t="shared" si="56"/>
        <v>127</v>
      </c>
      <c r="D134" s="28">
        <f t="shared" si="45"/>
        <v>28</v>
      </c>
      <c r="E134" s="29" t="e">
        <f>VLOOKUP($B134,'Other Inputs'!$A:$B,2,0)</f>
        <v>#N/A</v>
      </c>
      <c r="F134" s="38">
        <f>IF($B134&lt;'Other Inputs'!$E$5,10,IF($B134&lt;'Other Inputs'!$E$6,'Other Inputs'!$F$5,IF($B134&lt;'Other Inputs'!$E$7,'Other Inputs'!$F$6,IF($B134&lt;'Other Inputs'!$E$8,'Other Inputs'!$F$7,IF($B134&lt;'Other Inputs'!$E$9,'Other Inputs'!$F$8,IF($B134&lt;'Other Inputs'!$E$10,'Other Inputs'!$F$9,IF($B134&lt;'Other Inputs'!$E$11,'Other Inputs'!$F$10,IF($B134&lt;'Other Inputs'!$E$12,'Other Inputs'!$F$11,IF($B134&lt;'Other Inputs'!$E$13,'Other Inputs'!$F$12,'Other Inputs'!$F$13)))))))))</f>
        <v>10</v>
      </c>
      <c r="G134" s="37">
        <f>IF($B134&lt;'Other Inputs'!$E$16,9.5,IF($B134&lt;'Other Inputs'!$E$17,'Other Inputs'!$F$16,IF($B134&lt;'Other Inputs'!$E$18,'Other Inputs'!$F$17,IF($B134&lt;'Other Inputs'!$E$19,'Other Inputs'!$F$18,'Other Inputs'!$F$19))))</f>
        <v>9.5</v>
      </c>
      <c r="H134" s="6" t="e">
        <f t="shared" si="128"/>
        <v>#N/A</v>
      </c>
      <c r="I134" s="3" t="e">
        <f t="shared" si="129"/>
        <v>#N/A</v>
      </c>
      <c r="J134" s="7" t="e">
        <f t="shared" si="130"/>
        <v>#N/A</v>
      </c>
      <c r="K134" s="7" t="e">
        <f t="shared" si="131"/>
        <v>#N/A</v>
      </c>
      <c r="L134" s="8">
        <f t="shared" si="39"/>
        <v>0</v>
      </c>
      <c r="M134" s="4" t="e">
        <f t="shared" si="132"/>
        <v>#N/A</v>
      </c>
      <c r="N134" s="9" t="e">
        <f t="shared" si="133"/>
        <v>#N/A</v>
      </c>
      <c r="O134" s="5">
        <f t="shared" si="134"/>
        <v>0</v>
      </c>
      <c r="P134" s="5">
        <f t="shared" si="135"/>
        <v>0</v>
      </c>
      <c r="Q134" s="41" t="e">
        <f t="shared" si="60"/>
        <v>#N/A</v>
      </c>
      <c r="R134" s="22" t="e">
        <f>IF(B134&gt;$B$2,0,SUM($Q$8:Q134))</f>
        <v>#N/A</v>
      </c>
      <c r="S134" s="22" t="e">
        <f t="shared" si="136"/>
        <v>#N/A</v>
      </c>
      <c r="T134" s="18" t="e">
        <f t="shared" si="137"/>
        <v>#N/A</v>
      </c>
      <c r="V134" s="135" t="e">
        <f>VLOOKUP(YEAR($B134),'Other Inputs'!$J:$K,2,0)</f>
        <v>#N/A</v>
      </c>
      <c r="W134" s="136" t="e">
        <f t="shared" si="51"/>
        <v>#N/A</v>
      </c>
      <c r="X134" s="136" t="e">
        <f t="shared" si="52"/>
        <v>#N/A</v>
      </c>
      <c r="Y134" s="136" t="e">
        <f t="shared" si="53"/>
        <v>#N/A</v>
      </c>
      <c r="AA134" s="135" t="e">
        <f>VLOOKUP(YEAR($B134),'Other Inputs'!$J:$K,2,0)</f>
        <v>#N/A</v>
      </c>
      <c r="AB134" s="136" t="e">
        <f t="shared" si="54"/>
        <v>#N/A</v>
      </c>
      <c r="AC134" s="136" t="e">
        <f t="shared" si="78"/>
        <v>#N/A</v>
      </c>
      <c r="AD134" s="136" t="e">
        <f t="shared" si="79"/>
        <v>#N/A</v>
      </c>
      <c r="AE134" s="145" t="e">
        <f t="shared" si="80"/>
        <v>#N/A</v>
      </c>
      <c r="AF134" s="146" t="e">
        <f t="shared" si="81"/>
        <v>#N/A</v>
      </c>
      <c r="AG134" s="136" t="e">
        <f t="shared" si="61"/>
        <v>#N/A</v>
      </c>
      <c r="AH134" s="146" t="e">
        <f t="shared" si="82"/>
        <v>#N/A</v>
      </c>
      <c r="AJ134" s="72"/>
      <c r="AK134" s="109"/>
    </row>
    <row r="135" spans="1:37" x14ac:dyDescent="0.3">
      <c r="A135" s="143">
        <f t="shared" si="55"/>
        <v>60</v>
      </c>
      <c r="B135" s="143">
        <f t="shared" si="127"/>
        <v>59</v>
      </c>
      <c r="C135" s="27">
        <f t="shared" si="56"/>
        <v>128</v>
      </c>
      <c r="D135" s="28">
        <f t="shared" si="45"/>
        <v>28</v>
      </c>
      <c r="E135" s="29" t="e">
        <f>VLOOKUP($B135,'Other Inputs'!$A:$B,2,0)</f>
        <v>#N/A</v>
      </c>
      <c r="F135" s="38">
        <f>IF($B135&lt;'Other Inputs'!$E$5,10,IF($B135&lt;'Other Inputs'!$E$6,'Other Inputs'!$F$5,IF($B135&lt;'Other Inputs'!$E$7,'Other Inputs'!$F$6,IF($B135&lt;'Other Inputs'!$E$8,'Other Inputs'!$F$7,IF($B135&lt;'Other Inputs'!$E$9,'Other Inputs'!$F$8,IF($B135&lt;'Other Inputs'!$E$10,'Other Inputs'!$F$9,IF($B135&lt;'Other Inputs'!$E$11,'Other Inputs'!$F$10,IF($B135&lt;'Other Inputs'!$E$12,'Other Inputs'!$F$11,IF($B135&lt;'Other Inputs'!$E$13,'Other Inputs'!$F$12,'Other Inputs'!$F$13)))))))))</f>
        <v>10</v>
      </c>
      <c r="G135" s="37">
        <f>IF($B135&lt;'Other Inputs'!$E$16,9.5,IF($B135&lt;'Other Inputs'!$E$17,'Other Inputs'!$F$16,IF($B135&lt;'Other Inputs'!$E$18,'Other Inputs'!$F$17,IF($B135&lt;'Other Inputs'!$E$19,'Other Inputs'!$F$18,'Other Inputs'!$F$19))))</f>
        <v>9.5</v>
      </c>
      <c r="H135" s="6" t="e">
        <f t="shared" si="128"/>
        <v>#N/A</v>
      </c>
      <c r="I135" s="3" t="e">
        <f t="shared" si="129"/>
        <v>#N/A</v>
      </c>
      <c r="J135" s="7" t="e">
        <f t="shared" si="130"/>
        <v>#N/A</v>
      </c>
      <c r="K135" s="7" t="e">
        <f t="shared" si="131"/>
        <v>#N/A</v>
      </c>
      <c r="L135" s="8">
        <f t="shared" si="39"/>
        <v>0</v>
      </c>
      <c r="M135" s="4" t="e">
        <f t="shared" si="132"/>
        <v>#N/A</v>
      </c>
      <c r="N135" s="9" t="e">
        <f t="shared" si="133"/>
        <v>#N/A</v>
      </c>
      <c r="O135" s="5">
        <f t="shared" si="134"/>
        <v>0</v>
      </c>
      <c r="P135" s="5">
        <f t="shared" si="135"/>
        <v>0</v>
      </c>
      <c r="Q135" s="41" t="e">
        <f t="shared" si="60"/>
        <v>#N/A</v>
      </c>
      <c r="R135" s="22" t="e">
        <f>IF(B135&gt;$B$2,0,SUM($Q$8:Q135))</f>
        <v>#N/A</v>
      </c>
      <c r="S135" s="22" t="e">
        <f t="shared" si="136"/>
        <v>#N/A</v>
      </c>
      <c r="T135" s="18" t="e">
        <f t="shared" si="137"/>
        <v>#N/A</v>
      </c>
      <c r="V135" s="135" t="e">
        <f>VLOOKUP(YEAR($B135),'Other Inputs'!$J:$K,2,0)</f>
        <v>#N/A</v>
      </c>
      <c r="W135" s="136" t="e">
        <f t="shared" si="51"/>
        <v>#N/A</v>
      </c>
      <c r="X135" s="136" t="e">
        <f t="shared" si="52"/>
        <v>#N/A</v>
      </c>
      <c r="Y135" s="136" t="e">
        <f t="shared" si="53"/>
        <v>#N/A</v>
      </c>
      <c r="AA135" s="135" t="e">
        <f>VLOOKUP(YEAR($B135),'Other Inputs'!$J:$K,2,0)</f>
        <v>#N/A</v>
      </c>
      <c r="AB135" s="136" t="e">
        <f t="shared" si="54"/>
        <v>#N/A</v>
      </c>
      <c r="AC135" s="136" t="e">
        <f t="shared" si="78"/>
        <v>#N/A</v>
      </c>
      <c r="AD135" s="136" t="e">
        <f t="shared" si="79"/>
        <v>#N/A</v>
      </c>
      <c r="AE135" s="145" t="e">
        <f t="shared" si="80"/>
        <v>#N/A</v>
      </c>
      <c r="AF135" s="146" t="e">
        <f t="shared" si="81"/>
        <v>#N/A</v>
      </c>
      <c r="AG135" s="136" t="e">
        <f t="shared" si="61"/>
        <v>#N/A</v>
      </c>
      <c r="AH135" s="146" t="e">
        <f t="shared" si="82"/>
        <v>#N/A</v>
      </c>
      <c r="AJ135" s="72"/>
      <c r="AK135" s="109"/>
    </row>
    <row r="136" spans="1:37" x14ac:dyDescent="0.3">
      <c r="A136" s="143">
        <f t="shared" si="55"/>
        <v>60</v>
      </c>
      <c r="B136" s="143">
        <f t="shared" si="127"/>
        <v>59</v>
      </c>
      <c r="C136" s="27">
        <f t="shared" si="56"/>
        <v>129</v>
      </c>
      <c r="D136" s="28">
        <f t="shared" si="45"/>
        <v>28</v>
      </c>
      <c r="E136" s="29" t="e">
        <f>VLOOKUP($B136,'Other Inputs'!$A:$B,2,0)</f>
        <v>#N/A</v>
      </c>
      <c r="F136" s="38">
        <f>IF($B136&lt;'Other Inputs'!$E$5,10,IF($B136&lt;'Other Inputs'!$E$6,'Other Inputs'!$F$5,IF($B136&lt;'Other Inputs'!$E$7,'Other Inputs'!$F$6,IF($B136&lt;'Other Inputs'!$E$8,'Other Inputs'!$F$7,IF($B136&lt;'Other Inputs'!$E$9,'Other Inputs'!$F$8,IF($B136&lt;'Other Inputs'!$E$10,'Other Inputs'!$F$9,IF($B136&lt;'Other Inputs'!$E$11,'Other Inputs'!$F$10,IF($B136&lt;'Other Inputs'!$E$12,'Other Inputs'!$F$11,IF($B136&lt;'Other Inputs'!$E$13,'Other Inputs'!$F$12,'Other Inputs'!$F$13)))))))))</f>
        <v>10</v>
      </c>
      <c r="G136" s="37">
        <f>IF($B136&lt;'Other Inputs'!$E$16,9.5,IF($B136&lt;'Other Inputs'!$E$17,'Other Inputs'!$F$16,IF($B136&lt;'Other Inputs'!$E$18,'Other Inputs'!$F$17,IF($B136&lt;'Other Inputs'!$E$19,'Other Inputs'!$F$18,'Other Inputs'!$F$19))))</f>
        <v>9.5</v>
      </c>
      <c r="H136" s="6" t="e">
        <f t="shared" si="128"/>
        <v>#N/A</v>
      </c>
      <c r="I136" s="3" t="e">
        <f t="shared" si="129"/>
        <v>#N/A</v>
      </c>
      <c r="J136" s="7" t="e">
        <f t="shared" si="130"/>
        <v>#N/A</v>
      </c>
      <c r="K136" s="7" t="e">
        <f t="shared" si="131"/>
        <v>#N/A</v>
      </c>
      <c r="L136" s="8">
        <f t="shared" ref="L136:L144" si="138">IF(B136=DATE(2013,11,30),0.395*I136,0)+IF(B136=DATE(2015,12,31),0.25*I136,0)+IF(B136=DATE(2017,3,31),1*I136,0)+IF(B136=DATE(2017,12,31),2.4*I136,0)</f>
        <v>0</v>
      </c>
      <c r="M136" s="4" t="e">
        <f t="shared" si="132"/>
        <v>#N/A</v>
      </c>
      <c r="N136" s="9" t="e">
        <f t="shared" si="133"/>
        <v>#N/A</v>
      </c>
      <c r="O136" s="5">
        <f t="shared" si="134"/>
        <v>0</v>
      </c>
      <c r="P136" s="5">
        <f t="shared" si="135"/>
        <v>0</v>
      </c>
      <c r="Q136" s="41" t="e">
        <f t="shared" si="60"/>
        <v>#N/A</v>
      </c>
      <c r="R136" s="22" t="e">
        <f>IF(B136&gt;$B$2,0,SUM($Q$8:Q136))</f>
        <v>#N/A</v>
      </c>
      <c r="S136" s="22" t="e">
        <f t="shared" si="136"/>
        <v>#N/A</v>
      </c>
      <c r="T136" s="18" t="e">
        <f t="shared" si="137"/>
        <v>#N/A</v>
      </c>
      <c r="V136" s="135" t="e">
        <f>VLOOKUP(YEAR($B136),'Other Inputs'!$J:$K,2,0)</f>
        <v>#N/A</v>
      </c>
      <c r="W136" s="136" t="e">
        <f t="shared" si="51"/>
        <v>#N/A</v>
      </c>
      <c r="X136" s="136" t="e">
        <f t="shared" si="52"/>
        <v>#N/A</v>
      </c>
      <c r="Y136" s="136" t="e">
        <f t="shared" si="53"/>
        <v>#N/A</v>
      </c>
      <c r="AA136" s="135" t="e">
        <f>VLOOKUP(YEAR($B136),'Other Inputs'!$J:$K,2,0)</f>
        <v>#N/A</v>
      </c>
      <c r="AB136" s="136" t="e">
        <f t="shared" si="54"/>
        <v>#N/A</v>
      </c>
      <c r="AC136" s="136" t="e">
        <f t="shared" ref="AC136:AC145" si="139">IF(G136&gt;$B$2,0,AB136+AC135)</f>
        <v>#N/A</v>
      </c>
      <c r="AD136" s="136" t="e">
        <f t="shared" ref="AD136:AD145" si="140">IF(H136&gt;$B$2,0,AC136+AD$7)</f>
        <v>#N/A</v>
      </c>
      <c r="AE136" s="145" t="e">
        <f t="shared" ref="AE136:AE145" si="141">IF(B136&gt;$B$2,0,IF(B136&lt;DATE(2012,4,30),-M136,0))</f>
        <v>#N/A</v>
      </c>
      <c r="AF136" s="146" t="e">
        <f t="shared" ref="AF136:AF145" si="142">IF(B136&gt;$B$2,0,AF135+AE136)</f>
        <v>#N/A</v>
      </c>
      <c r="AG136" s="136" t="e">
        <f t="shared" si="61"/>
        <v>#N/A</v>
      </c>
      <c r="AH136" s="146" t="e">
        <f t="shared" ref="AH136:AH145" si="143">AG136/I136</f>
        <v>#N/A</v>
      </c>
      <c r="AI136" s="61"/>
      <c r="AJ136" s="72"/>
      <c r="AK136" s="109"/>
    </row>
    <row r="137" spans="1:37" x14ac:dyDescent="0.3">
      <c r="A137" s="143">
        <f t="shared" si="55"/>
        <v>60</v>
      </c>
      <c r="B137" s="143">
        <f t="shared" si="127"/>
        <v>59</v>
      </c>
      <c r="C137" s="27">
        <f t="shared" si="56"/>
        <v>130</v>
      </c>
      <c r="D137" s="28">
        <f t="shared" ref="D137:D145" si="144">IF(B137&gt;$B$2,0,IF(OR(B137=DATE(2008,2,29),B137=DATE(2012,2,29),B137=DATE(2016,2,29)),28,DAY(B137)))</f>
        <v>28</v>
      </c>
      <c r="E137" s="29" t="e">
        <f>VLOOKUP($B137,'Other Inputs'!$A:$B,2,0)</f>
        <v>#N/A</v>
      </c>
      <c r="F137" s="38">
        <f>IF($B137&lt;'Other Inputs'!$E$5,10,IF($B137&lt;'Other Inputs'!$E$6,'Other Inputs'!$F$5,IF($B137&lt;'Other Inputs'!$E$7,'Other Inputs'!$F$6,IF($B137&lt;'Other Inputs'!$E$8,'Other Inputs'!$F$7,IF($B137&lt;'Other Inputs'!$E$9,'Other Inputs'!$F$8,IF($B137&lt;'Other Inputs'!$E$10,'Other Inputs'!$F$9,IF($B137&lt;'Other Inputs'!$E$11,'Other Inputs'!$F$10,IF($B137&lt;'Other Inputs'!$E$12,'Other Inputs'!$F$11,IF($B137&lt;'Other Inputs'!$E$13,'Other Inputs'!$F$12,'Other Inputs'!$F$13)))))))))</f>
        <v>10</v>
      </c>
      <c r="G137" s="37">
        <f>IF($B137&lt;'Other Inputs'!$E$16,9.5,IF($B137&lt;'Other Inputs'!$E$17,'Other Inputs'!$F$16,IF($B137&lt;'Other Inputs'!$E$18,'Other Inputs'!$F$17,IF($B137&lt;'Other Inputs'!$E$19,'Other Inputs'!$F$18,'Other Inputs'!$F$19))))</f>
        <v>9.5</v>
      </c>
      <c r="H137" s="6" t="e">
        <f t="shared" si="128"/>
        <v>#N/A</v>
      </c>
      <c r="I137" s="3" t="e">
        <f t="shared" si="129"/>
        <v>#N/A</v>
      </c>
      <c r="J137" s="7" t="e">
        <f t="shared" si="130"/>
        <v>#N/A</v>
      </c>
      <c r="K137" s="7" t="e">
        <f t="shared" si="131"/>
        <v>#N/A</v>
      </c>
      <c r="L137" s="8">
        <f t="shared" si="138"/>
        <v>0</v>
      </c>
      <c r="M137" s="4" t="e">
        <f t="shared" si="132"/>
        <v>#N/A</v>
      </c>
      <c r="N137" s="9" t="e">
        <f t="shared" si="133"/>
        <v>#N/A</v>
      </c>
      <c r="O137" s="5">
        <f t="shared" si="134"/>
        <v>0</v>
      </c>
      <c r="P137" s="5">
        <f t="shared" si="135"/>
        <v>0</v>
      </c>
      <c r="Q137" s="41" t="e">
        <f t="shared" si="60"/>
        <v>#N/A</v>
      </c>
      <c r="R137" s="22" t="e">
        <f>IF(B137&gt;$B$2,0,SUM($Q$8:Q137))</f>
        <v>#N/A</v>
      </c>
      <c r="S137" s="22" t="e">
        <f t="shared" si="136"/>
        <v>#N/A</v>
      </c>
      <c r="T137" s="18" t="e">
        <f t="shared" si="137"/>
        <v>#N/A</v>
      </c>
      <c r="V137" s="135" t="e">
        <f>VLOOKUP(YEAR($B137),'Other Inputs'!$J:$K,2,0)</f>
        <v>#N/A</v>
      </c>
      <c r="W137" s="136" t="e">
        <f t="shared" ref="W137:W145" si="145">IF(B137&lt;=$B$2,V137*Q137,0)</f>
        <v>#N/A</v>
      </c>
      <c r="X137" s="136" t="e">
        <f t="shared" ref="X137:X145" si="146">IF(B137&gt;$B$2,0,W137+X136)</f>
        <v>#N/A</v>
      </c>
      <c r="Y137" s="136" t="e">
        <f t="shared" ref="Y137:Y145" si="147">IF(C137&gt;$B$2,0,X137+Y$7)</f>
        <v>#N/A</v>
      </c>
      <c r="AA137" s="135" t="e">
        <f>VLOOKUP(YEAR($B137),'Other Inputs'!$J:$K,2,0)</f>
        <v>#N/A</v>
      </c>
      <c r="AB137" s="136" t="e">
        <f t="shared" ref="AB137:AB145" si="148">IF(G137&lt;=$B$2,AA137*M137,0)</f>
        <v>#N/A</v>
      </c>
      <c r="AC137" s="136" t="e">
        <f t="shared" si="139"/>
        <v>#N/A</v>
      </c>
      <c r="AD137" s="136" t="e">
        <f t="shared" si="140"/>
        <v>#N/A</v>
      </c>
      <c r="AE137" s="145" t="e">
        <f t="shared" si="141"/>
        <v>#N/A</v>
      </c>
      <c r="AF137" s="146" t="e">
        <f t="shared" si="142"/>
        <v>#N/A</v>
      </c>
      <c r="AG137" s="136" t="e">
        <f t="shared" si="61"/>
        <v>#N/A</v>
      </c>
      <c r="AH137" s="146" t="e">
        <f t="shared" si="143"/>
        <v>#N/A</v>
      </c>
      <c r="AJ137" s="72"/>
      <c r="AK137" s="109"/>
    </row>
    <row r="138" spans="1:37" x14ac:dyDescent="0.3">
      <c r="A138" s="143">
        <f t="shared" si="55"/>
        <v>60</v>
      </c>
      <c r="B138" s="143">
        <f t="shared" si="127"/>
        <v>59</v>
      </c>
      <c r="C138" s="27">
        <f t="shared" si="56"/>
        <v>131</v>
      </c>
      <c r="D138" s="28">
        <f t="shared" si="144"/>
        <v>28</v>
      </c>
      <c r="E138" s="29" t="e">
        <f>VLOOKUP($B138,'Other Inputs'!$A:$B,2,0)</f>
        <v>#N/A</v>
      </c>
      <c r="F138" s="38">
        <f>IF($B138&lt;'Other Inputs'!$E$5,10,IF($B138&lt;'Other Inputs'!$E$6,'Other Inputs'!$F$5,IF($B138&lt;'Other Inputs'!$E$7,'Other Inputs'!$F$6,IF($B138&lt;'Other Inputs'!$E$8,'Other Inputs'!$F$7,IF($B138&lt;'Other Inputs'!$E$9,'Other Inputs'!$F$8,IF($B138&lt;'Other Inputs'!$E$10,'Other Inputs'!$F$9,IF($B138&lt;'Other Inputs'!$E$11,'Other Inputs'!$F$10,IF($B138&lt;'Other Inputs'!$E$12,'Other Inputs'!$F$11,IF($B138&lt;'Other Inputs'!$E$13,'Other Inputs'!$F$12,'Other Inputs'!$F$13)))))))))</f>
        <v>10</v>
      </c>
      <c r="G138" s="37">
        <f>IF($B138&lt;'Other Inputs'!$E$16,9.5,IF($B138&lt;'Other Inputs'!$E$17,'Other Inputs'!$F$16,IF($B138&lt;'Other Inputs'!$E$18,'Other Inputs'!$F$17,IF($B138&lt;'Other Inputs'!$E$19,'Other Inputs'!$F$18,'Other Inputs'!$F$19))))</f>
        <v>9.5</v>
      </c>
      <c r="H138" s="6" t="e">
        <f t="shared" si="128"/>
        <v>#N/A</v>
      </c>
      <c r="I138" s="3" t="e">
        <f t="shared" si="129"/>
        <v>#N/A</v>
      </c>
      <c r="J138" s="7" t="e">
        <f t="shared" si="130"/>
        <v>#N/A</v>
      </c>
      <c r="K138" s="7" t="e">
        <f t="shared" si="131"/>
        <v>#N/A</v>
      </c>
      <c r="L138" s="8">
        <f t="shared" si="138"/>
        <v>0</v>
      </c>
      <c r="M138" s="4" t="e">
        <f t="shared" si="132"/>
        <v>#N/A</v>
      </c>
      <c r="N138" s="9" t="e">
        <f t="shared" si="133"/>
        <v>#N/A</v>
      </c>
      <c r="O138" s="5">
        <f t="shared" si="134"/>
        <v>0</v>
      </c>
      <c r="P138" s="5">
        <f t="shared" si="135"/>
        <v>0</v>
      </c>
      <c r="Q138" s="41" t="e">
        <f t="shared" ref="Q138:Q145" si="149">IF(B138&gt;$B$2,0,1)*((D137*E137+IF(B138=$B$2,D138*E138,0)+IF(B138=DATE(2013,11,30),0.395,0)+IF(B138=DATE(2015,12,31),0.25,0)+IF(B138=DATE(2017,3,31),1,0)+IF(B138=DATE(2017,12,31),2.4,0)))</f>
        <v>#N/A</v>
      </c>
      <c r="R138" s="22" t="e">
        <f>IF(B138&gt;$B$2,0,SUM($Q$8:Q138))</f>
        <v>#N/A</v>
      </c>
      <c r="S138" s="22" t="e">
        <f t="shared" si="136"/>
        <v>#N/A</v>
      </c>
      <c r="T138" s="18" t="e">
        <f t="shared" si="137"/>
        <v>#N/A</v>
      </c>
      <c r="V138" s="135" t="e">
        <f>VLOOKUP(YEAR($B138),'Other Inputs'!$J:$K,2,0)</f>
        <v>#N/A</v>
      </c>
      <c r="W138" s="136" t="e">
        <f t="shared" si="145"/>
        <v>#N/A</v>
      </c>
      <c r="X138" s="136" t="e">
        <f t="shared" si="146"/>
        <v>#N/A</v>
      </c>
      <c r="Y138" s="136" t="e">
        <f t="shared" si="147"/>
        <v>#N/A</v>
      </c>
      <c r="AA138" s="135" t="e">
        <f>VLOOKUP(YEAR($B138),'Other Inputs'!$J:$K,2,0)</f>
        <v>#N/A</v>
      </c>
      <c r="AB138" s="136" t="e">
        <f t="shared" si="148"/>
        <v>#N/A</v>
      </c>
      <c r="AC138" s="136" t="e">
        <f t="shared" si="139"/>
        <v>#N/A</v>
      </c>
      <c r="AD138" s="136" t="e">
        <f t="shared" si="140"/>
        <v>#N/A</v>
      </c>
      <c r="AE138" s="145" t="e">
        <f t="shared" si="141"/>
        <v>#N/A</v>
      </c>
      <c r="AF138" s="146" t="e">
        <f t="shared" si="142"/>
        <v>#N/A</v>
      </c>
      <c r="AG138" s="136" t="e">
        <f t="shared" si="61"/>
        <v>#N/A</v>
      </c>
      <c r="AH138" s="146" t="e">
        <f t="shared" si="143"/>
        <v>#N/A</v>
      </c>
      <c r="AJ138" s="72"/>
      <c r="AK138" s="109"/>
    </row>
    <row r="139" spans="1:37" x14ac:dyDescent="0.3">
      <c r="A139" s="143">
        <f t="shared" si="55"/>
        <v>60</v>
      </c>
      <c r="B139" s="143">
        <f t="shared" si="127"/>
        <v>59</v>
      </c>
      <c r="C139" s="27">
        <f t="shared" si="56"/>
        <v>132</v>
      </c>
      <c r="D139" s="28">
        <f t="shared" si="144"/>
        <v>28</v>
      </c>
      <c r="E139" s="29" t="e">
        <f>VLOOKUP($B139,'Other Inputs'!$A:$B,2,0)</f>
        <v>#N/A</v>
      </c>
      <c r="F139" s="38">
        <f>IF($B139&lt;'Other Inputs'!$E$5,10,IF($B139&lt;'Other Inputs'!$E$6,'Other Inputs'!$F$5,IF($B139&lt;'Other Inputs'!$E$7,'Other Inputs'!$F$6,IF($B139&lt;'Other Inputs'!$E$8,'Other Inputs'!$F$7,IF($B139&lt;'Other Inputs'!$E$9,'Other Inputs'!$F$8,IF($B139&lt;'Other Inputs'!$E$10,'Other Inputs'!$F$9,IF($B139&lt;'Other Inputs'!$E$11,'Other Inputs'!$F$10,IF($B139&lt;'Other Inputs'!$E$12,'Other Inputs'!$F$11,IF($B139&lt;'Other Inputs'!$E$13,'Other Inputs'!$F$12,'Other Inputs'!$F$13)))))))))</f>
        <v>10</v>
      </c>
      <c r="G139" s="37">
        <f>IF($B139&lt;'Other Inputs'!$E$16,9.5,IF($B139&lt;'Other Inputs'!$E$17,'Other Inputs'!$F$16,IF($B139&lt;'Other Inputs'!$E$18,'Other Inputs'!$F$17,IF($B139&lt;'Other Inputs'!$E$19,'Other Inputs'!$F$18,'Other Inputs'!$F$19))))</f>
        <v>9.5</v>
      </c>
      <c r="H139" s="6" t="e">
        <f t="shared" si="128"/>
        <v>#N/A</v>
      </c>
      <c r="I139" s="3" t="e">
        <f t="shared" si="129"/>
        <v>#N/A</v>
      </c>
      <c r="J139" s="7" t="e">
        <f t="shared" si="130"/>
        <v>#N/A</v>
      </c>
      <c r="K139" s="7" t="e">
        <f t="shared" si="131"/>
        <v>#N/A</v>
      </c>
      <c r="L139" s="8">
        <f t="shared" si="138"/>
        <v>0</v>
      </c>
      <c r="M139" s="4" t="e">
        <f t="shared" si="132"/>
        <v>#N/A</v>
      </c>
      <c r="N139" s="9" t="e">
        <f t="shared" si="133"/>
        <v>#N/A</v>
      </c>
      <c r="O139" s="5">
        <f t="shared" si="134"/>
        <v>0</v>
      </c>
      <c r="P139" s="5">
        <f t="shared" si="135"/>
        <v>0</v>
      </c>
      <c r="Q139" s="41" t="e">
        <f t="shared" si="149"/>
        <v>#N/A</v>
      </c>
      <c r="R139" s="22" t="e">
        <f>IF(B139&gt;$B$2,0,SUM($Q$8:Q139))</f>
        <v>#N/A</v>
      </c>
      <c r="S139" s="22" t="e">
        <f t="shared" si="136"/>
        <v>#N/A</v>
      </c>
      <c r="T139" s="18" t="e">
        <f t="shared" si="137"/>
        <v>#N/A</v>
      </c>
      <c r="V139" s="135" t="e">
        <f>VLOOKUP(YEAR($B139),'Other Inputs'!$J:$K,2,0)</f>
        <v>#N/A</v>
      </c>
      <c r="W139" s="136" t="e">
        <f t="shared" si="145"/>
        <v>#N/A</v>
      </c>
      <c r="X139" s="136" t="e">
        <f t="shared" si="146"/>
        <v>#N/A</v>
      </c>
      <c r="Y139" s="136" t="e">
        <f t="shared" si="147"/>
        <v>#N/A</v>
      </c>
      <c r="AA139" s="135" t="e">
        <f>VLOOKUP(YEAR($B139),'Other Inputs'!$J:$K,2,0)</f>
        <v>#N/A</v>
      </c>
      <c r="AB139" s="136" t="e">
        <f t="shared" si="148"/>
        <v>#N/A</v>
      </c>
      <c r="AC139" s="136" t="e">
        <f t="shared" si="139"/>
        <v>#N/A</v>
      </c>
      <c r="AD139" s="136" t="e">
        <f t="shared" si="140"/>
        <v>#N/A</v>
      </c>
      <c r="AE139" s="145" t="e">
        <f t="shared" si="141"/>
        <v>#N/A</v>
      </c>
      <c r="AF139" s="146" t="e">
        <f t="shared" si="142"/>
        <v>#N/A</v>
      </c>
      <c r="AG139" s="136" t="e">
        <f t="shared" si="61"/>
        <v>#N/A</v>
      </c>
      <c r="AH139" s="146" t="e">
        <f t="shared" si="143"/>
        <v>#N/A</v>
      </c>
      <c r="AJ139" s="72"/>
      <c r="AK139" s="109"/>
    </row>
    <row r="140" spans="1:37" x14ac:dyDescent="0.3">
      <c r="A140" s="143">
        <f t="shared" si="55"/>
        <v>60</v>
      </c>
      <c r="B140" s="143">
        <f t="shared" si="127"/>
        <v>59</v>
      </c>
      <c r="C140" s="27">
        <f t="shared" si="56"/>
        <v>133</v>
      </c>
      <c r="D140" s="28">
        <f t="shared" si="144"/>
        <v>28</v>
      </c>
      <c r="E140" s="29" t="e">
        <f>VLOOKUP($B140,'Other Inputs'!$A:$B,2,0)</f>
        <v>#N/A</v>
      </c>
      <c r="F140" s="38">
        <f>IF($B140&lt;'Other Inputs'!$E$5,10,IF($B140&lt;'Other Inputs'!$E$6,'Other Inputs'!$F$5,IF($B140&lt;'Other Inputs'!$E$7,'Other Inputs'!$F$6,IF($B140&lt;'Other Inputs'!$E$8,'Other Inputs'!$F$7,IF($B140&lt;'Other Inputs'!$E$9,'Other Inputs'!$F$8,IF($B140&lt;'Other Inputs'!$E$10,'Other Inputs'!$F$9,IF($B140&lt;'Other Inputs'!$E$11,'Other Inputs'!$F$10,IF($B140&lt;'Other Inputs'!$E$12,'Other Inputs'!$F$11,IF($B140&lt;'Other Inputs'!$E$13,'Other Inputs'!$F$12,'Other Inputs'!$F$13)))))))))</f>
        <v>10</v>
      </c>
      <c r="G140" s="37">
        <f>IF($B140&lt;'Other Inputs'!$E$16,9.5,IF($B140&lt;'Other Inputs'!$E$17,'Other Inputs'!$F$16,IF($B140&lt;'Other Inputs'!$E$18,'Other Inputs'!$F$17,IF($B140&lt;'Other Inputs'!$E$19,'Other Inputs'!$F$18,'Other Inputs'!$F$19))))</f>
        <v>9.5</v>
      </c>
      <c r="H140" s="6" t="e">
        <f t="shared" si="128"/>
        <v>#N/A</v>
      </c>
      <c r="I140" s="3" t="e">
        <f t="shared" si="129"/>
        <v>#N/A</v>
      </c>
      <c r="J140" s="7" t="e">
        <f t="shared" si="130"/>
        <v>#N/A</v>
      </c>
      <c r="K140" s="7" t="e">
        <f t="shared" si="131"/>
        <v>#N/A</v>
      </c>
      <c r="L140" s="8">
        <f t="shared" si="138"/>
        <v>0</v>
      </c>
      <c r="M140" s="4" t="e">
        <f t="shared" si="132"/>
        <v>#N/A</v>
      </c>
      <c r="N140" s="9" t="e">
        <f t="shared" si="133"/>
        <v>#N/A</v>
      </c>
      <c r="O140" s="5">
        <f t="shared" si="134"/>
        <v>0</v>
      </c>
      <c r="P140" s="5">
        <f t="shared" si="135"/>
        <v>0</v>
      </c>
      <c r="Q140" s="41" t="e">
        <f t="shared" si="149"/>
        <v>#N/A</v>
      </c>
      <c r="R140" s="22" t="e">
        <f>IF(B140&gt;$B$2,0,SUM($Q$8:Q140))</f>
        <v>#N/A</v>
      </c>
      <c r="S140" s="22" t="e">
        <f t="shared" si="136"/>
        <v>#N/A</v>
      </c>
      <c r="T140" s="18" t="e">
        <f t="shared" si="137"/>
        <v>#N/A</v>
      </c>
      <c r="V140" s="135" t="e">
        <f>VLOOKUP(YEAR($B140),'Other Inputs'!$J:$K,2,0)</f>
        <v>#N/A</v>
      </c>
      <c r="W140" s="136" t="e">
        <f t="shared" si="145"/>
        <v>#N/A</v>
      </c>
      <c r="X140" s="136" t="e">
        <f t="shared" si="146"/>
        <v>#N/A</v>
      </c>
      <c r="Y140" s="136" t="e">
        <f t="shared" si="147"/>
        <v>#N/A</v>
      </c>
      <c r="AA140" s="135" t="e">
        <f>VLOOKUP(YEAR($B140),'Other Inputs'!$J:$K,2,0)</f>
        <v>#N/A</v>
      </c>
      <c r="AB140" s="136" t="e">
        <f t="shared" si="148"/>
        <v>#N/A</v>
      </c>
      <c r="AC140" s="136" t="e">
        <f t="shared" si="139"/>
        <v>#N/A</v>
      </c>
      <c r="AD140" s="136" t="e">
        <f t="shared" si="140"/>
        <v>#N/A</v>
      </c>
      <c r="AE140" s="145" t="e">
        <f t="shared" si="141"/>
        <v>#N/A</v>
      </c>
      <c r="AF140" s="146" t="e">
        <f t="shared" si="142"/>
        <v>#N/A</v>
      </c>
      <c r="AG140" s="136" t="e">
        <f t="shared" si="61"/>
        <v>#N/A</v>
      </c>
      <c r="AH140" s="146" t="e">
        <f t="shared" si="143"/>
        <v>#N/A</v>
      </c>
      <c r="AJ140" s="72"/>
      <c r="AK140" s="109"/>
    </row>
    <row r="141" spans="1:37" x14ac:dyDescent="0.3">
      <c r="A141" s="143">
        <f t="shared" si="55"/>
        <v>60</v>
      </c>
      <c r="B141" s="143">
        <f t="shared" si="127"/>
        <v>59</v>
      </c>
      <c r="C141" s="27">
        <f t="shared" si="56"/>
        <v>134</v>
      </c>
      <c r="D141" s="28">
        <f t="shared" si="144"/>
        <v>28</v>
      </c>
      <c r="E141" s="29" t="e">
        <f>VLOOKUP($B141,'Other Inputs'!$A:$B,2,0)</f>
        <v>#N/A</v>
      </c>
      <c r="F141" s="38">
        <f>IF($B141&lt;'Other Inputs'!$E$5,10,IF($B141&lt;'Other Inputs'!$E$6,'Other Inputs'!$F$5,IF($B141&lt;'Other Inputs'!$E$7,'Other Inputs'!$F$6,IF($B141&lt;'Other Inputs'!$E$8,'Other Inputs'!$F$7,IF($B141&lt;'Other Inputs'!$E$9,'Other Inputs'!$F$8,IF($B141&lt;'Other Inputs'!$E$10,'Other Inputs'!$F$9,IF($B141&lt;'Other Inputs'!$E$11,'Other Inputs'!$F$10,IF($B141&lt;'Other Inputs'!$E$12,'Other Inputs'!$F$11,IF($B141&lt;'Other Inputs'!$E$13,'Other Inputs'!$F$12,'Other Inputs'!$F$13)))))))))</f>
        <v>10</v>
      </c>
      <c r="G141" s="37">
        <f>IF($B141&lt;'Other Inputs'!$E$16,9.5,IF($B141&lt;'Other Inputs'!$E$17,'Other Inputs'!$F$16,IF($B141&lt;'Other Inputs'!$E$18,'Other Inputs'!$F$17,IF($B141&lt;'Other Inputs'!$E$19,'Other Inputs'!$F$18,'Other Inputs'!$F$19))))</f>
        <v>9.5</v>
      </c>
      <c r="H141" s="6" t="e">
        <f t="shared" si="128"/>
        <v>#N/A</v>
      </c>
      <c r="I141" s="3" t="e">
        <f t="shared" si="129"/>
        <v>#N/A</v>
      </c>
      <c r="J141" s="7" t="e">
        <f t="shared" si="130"/>
        <v>#N/A</v>
      </c>
      <c r="K141" s="7" t="e">
        <f t="shared" si="131"/>
        <v>#N/A</v>
      </c>
      <c r="L141" s="8">
        <f t="shared" si="138"/>
        <v>0</v>
      </c>
      <c r="M141" s="4" t="e">
        <f t="shared" si="132"/>
        <v>#N/A</v>
      </c>
      <c r="N141" s="9" t="e">
        <f t="shared" si="133"/>
        <v>#N/A</v>
      </c>
      <c r="O141" s="5">
        <f t="shared" si="134"/>
        <v>0</v>
      </c>
      <c r="P141" s="5">
        <f t="shared" si="135"/>
        <v>0</v>
      </c>
      <c r="Q141" s="41" t="e">
        <f t="shared" si="149"/>
        <v>#N/A</v>
      </c>
      <c r="R141" s="22" t="e">
        <f>IF(B141&gt;$B$2,0,SUM($Q$8:Q141))</f>
        <v>#N/A</v>
      </c>
      <c r="S141" s="22" t="e">
        <f t="shared" si="136"/>
        <v>#N/A</v>
      </c>
      <c r="T141" s="18" t="e">
        <f t="shared" si="137"/>
        <v>#N/A</v>
      </c>
      <c r="V141" s="135" t="e">
        <f>VLOOKUP(YEAR($B141),'Other Inputs'!$J:$K,2,0)</f>
        <v>#N/A</v>
      </c>
      <c r="W141" s="136" t="e">
        <f t="shared" si="145"/>
        <v>#N/A</v>
      </c>
      <c r="X141" s="136" t="e">
        <f t="shared" si="146"/>
        <v>#N/A</v>
      </c>
      <c r="Y141" s="136" t="e">
        <f t="shared" si="147"/>
        <v>#N/A</v>
      </c>
      <c r="AA141" s="135" t="e">
        <f>VLOOKUP(YEAR($B141),'Other Inputs'!$J:$K,2,0)</f>
        <v>#N/A</v>
      </c>
      <c r="AB141" s="136" t="e">
        <f t="shared" si="148"/>
        <v>#N/A</v>
      </c>
      <c r="AC141" s="136" t="e">
        <f t="shared" si="139"/>
        <v>#N/A</v>
      </c>
      <c r="AD141" s="136" t="e">
        <f t="shared" si="140"/>
        <v>#N/A</v>
      </c>
      <c r="AE141" s="145" t="e">
        <f t="shared" si="141"/>
        <v>#N/A</v>
      </c>
      <c r="AF141" s="146" t="e">
        <f t="shared" si="142"/>
        <v>#N/A</v>
      </c>
      <c r="AG141" s="136" t="e">
        <f t="shared" si="61"/>
        <v>#N/A</v>
      </c>
      <c r="AH141" s="146" t="e">
        <f t="shared" si="143"/>
        <v>#N/A</v>
      </c>
      <c r="AJ141" s="72"/>
      <c r="AK141" s="109"/>
    </row>
    <row r="142" spans="1:37" x14ac:dyDescent="0.3">
      <c r="A142" s="143">
        <f t="shared" si="55"/>
        <v>60</v>
      </c>
      <c r="B142" s="143">
        <f t="shared" si="127"/>
        <v>59</v>
      </c>
      <c r="C142" s="27">
        <f t="shared" si="56"/>
        <v>135</v>
      </c>
      <c r="D142" s="28">
        <f t="shared" si="144"/>
        <v>28</v>
      </c>
      <c r="E142" s="29" t="e">
        <f>VLOOKUP($B142,'Other Inputs'!$A:$B,2,0)</f>
        <v>#N/A</v>
      </c>
      <c r="F142" s="38">
        <f>IF($B142&lt;'Other Inputs'!$E$5,10,IF($B142&lt;'Other Inputs'!$E$6,'Other Inputs'!$F$5,IF($B142&lt;'Other Inputs'!$E$7,'Other Inputs'!$F$6,IF($B142&lt;'Other Inputs'!$E$8,'Other Inputs'!$F$7,IF($B142&lt;'Other Inputs'!$E$9,'Other Inputs'!$F$8,IF($B142&lt;'Other Inputs'!$E$10,'Other Inputs'!$F$9,IF($B142&lt;'Other Inputs'!$E$11,'Other Inputs'!$F$10,IF($B142&lt;'Other Inputs'!$E$12,'Other Inputs'!$F$11,IF($B142&lt;'Other Inputs'!$E$13,'Other Inputs'!$F$12,'Other Inputs'!$F$13)))))))))</f>
        <v>10</v>
      </c>
      <c r="G142" s="37">
        <f>IF($B142&lt;'Other Inputs'!$E$16,9.5,IF($B142&lt;'Other Inputs'!$E$17,'Other Inputs'!$F$16,IF($B142&lt;'Other Inputs'!$E$18,'Other Inputs'!$F$17,IF($B142&lt;'Other Inputs'!$E$19,'Other Inputs'!$F$18,'Other Inputs'!$F$19))))</f>
        <v>9.5</v>
      </c>
      <c r="H142" s="6" t="e">
        <f t="shared" si="128"/>
        <v>#N/A</v>
      </c>
      <c r="I142" s="3" t="e">
        <f t="shared" si="129"/>
        <v>#N/A</v>
      </c>
      <c r="J142" s="7" t="e">
        <f t="shared" si="130"/>
        <v>#N/A</v>
      </c>
      <c r="K142" s="7" t="e">
        <f t="shared" si="131"/>
        <v>#N/A</v>
      </c>
      <c r="L142" s="8">
        <f t="shared" si="138"/>
        <v>0</v>
      </c>
      <c r="M142" s="4" t="e">
        <f t="shared" si="132"/>
        <v>#N/A</v>
      </c>
      <c r="N142" s="9" t="e">
        <f t="shared" si="133"/>
        <v>#N/A</v>
      </c>
      <c r="O142" s="5">
        <f t="shared" si="134"/>
        <v>0</v>
      </c>
      <c r="P142" s="5">
        <f t="shared" si="135"/>
        <v>0</v>
      </c>
      <c r="Q142" s="41" t="e">
        <f t="shared" si="149"/>
        <v>#N/A</v>
      </c>
      <c r="R142" s="22" t="e">
        <f>IF(B142&gt;$B$2,0,SUM($Q$8:Q142))</f>
        <v>#N/A</v>
      </c>
      <c r="S142" s="22" t="e">
        <f t="shared" si="136"/>
        <v>#N/A</v>
      </c>
      <c r="T142" s="18" t="e">
        <f t="shared" si="137"/>
        <v>#N/A</v>
      </c>
      <c r="V142" s="135" t="e">
        <f>VLOOKUP(YEAR($B142),'Other Inputs'!$J:$K,2,0)</f>
        <v>#N/A</v>
      </c>
      <c r="W142" s="136" t="e">
        <f t="shared" si="145"/>
        <v>#N/A</v>
      </c>
      <c r="X142" s="136" t="e">
        <f t="shared" si="146"/>
        <v>#N/A</v>
      </c>
      <c r="Y142" s="136" t="e">
        <f t="shared" si="147"/>
        <v>#N/A</v>
      </c>
      <c r="AA142" s="135" t="e">
        <f>VLOOKUP(YEAR($B142),'Other Inputs'!$J:$K,2,0)</f>
        <v>#N/A</v>
      </c>
      <c r="AB142" s="136" t="e">
        <f t="shared" si="148"/>
        <v>#N/A</v>
      </c>
      <c r="AC142" s="136" t="e">
        <f t="shared" si="139"/>
        <v>#N/A</v>
      </c>
      <c r="AD142" s="136" t="e">
        <f t="shared" si="140"/>
        <v>#N/A</v>
      </c>
      <c r="AE142" s="145" t="e">
        <f t="shared" si="141"/>
        <v>#N/A</v>
      </c>
      <c r="AF142" s="146" t="e">
        <f t="shared" si="142"/>
        <v>#N/A</v>
      </c>
      <c r="AG142" s="136" t="e">
        <f t="shared" si="61"/>
        <v>#N/A</v>
      </c>
      <c r="AH142" s="146" t="e">
        <f t="shared" si="143"/>
        <v>#N/A</v>
      </c>
      <c r="AJ142" s="72"/>
      <c r="AK142" s="109"/>
    </row>
    <row r="143" spans="1:37" x14ac:dyDescent="0.3">
      <c r="A143" s="143">
        <f t="shared" si="55"/>
        <v>60</v>
      </c>
      <c r="B143" s="143">
        <f t="shared" si="127"/>
        <v>59</v>
      </c>
      <c r="C143" s="27">
        <f t="shared" si="56"/>
        <v>136</v>
      </c>
      <c r="D143" s="28">
        <f t="shared" si="144"/>
        <v>28</v>
      </c>
      <c r="E143" s="29" t="e">
        <f>VLOOKUP($B143,'Other Inputs'!$A:$B,2,0)</f>
        <v>#N/A</v>
      </c>
      <c r="F143" s="38">
        <f>IF($B143&lt;'Other Inputs'!$E$5,10,IF($B143&lt;'Other Inputs'!$E$6,'Other Inputs'!$F$5,IF($B143&lt;'Other Inputs'!$E$7,'Other Inputs'!$F$6,IF($B143&lt;'Other Inputs'!$E$8,'Other Inputs'!$F$7,IF($B143&lt;'Other Inputs'!$E$9,'Other Inputs'!$F$8,IF($B143&lt;'Other Inputs'!$E$10,'Other Inputs'!$F$9,IF($B143&lt;'Other Inputs'!$E$11,'Other Inputs'!$F$10,IF($B143&lt;'Other Inputs'!$E$12,'Other Inputs'!$F$11,IF($B143&lt;'Other Inputs'!$E$13,'Other Inputs'!$F$12,'Other Inputs'!$F$13)))))))))</f>
        <v>10</v>
      </c>
      <c r="G143" s="37">
        <f>IF($B143&lt;'Other Inputs'!$E$16,9.5,IF($B143&lt;'Other Inputs'!$E$17,'Other Inputs'!$F$16,IF($B143&lt;'Other Inputs'!$E$18,'Other Inputs'!$F$17,IF($B143&lt;'Other Inputs'!$E$19,'Other Inputs'!$F$18,'Other Inputs'!$F$19))))</f>
        <v>9.5</v>
      </c>
      <c r="H143" s="6" t="e">
        <f t="shared" si="128"/>
        <v>#N/A</v>
      </c>
      <c r="I143" s="3" t="e">
        <f t="shared" si="129"/>
        <v>#N/A</v>
      </c>
      <c r="J143" s="7" t="e">
        <f t="shared" si="130"/>
        <v>#N/A</v>
      </c>
      <c r="K143" s="7" t="e">
        <f t="shared" si="131"/>
        <v>#N/A</v>
      </c>
      <c r="L143" s="8">
        <f t="shared" si="138"/>
        <v>0</v>
      </c>
      <c r="M143" s="4" t="e">
        <f t="shared" si="132"/>
        <v>#N/A</v>
      </c>
      <c r="N143" s="9" t="e">
        <f t="shared" si="133"/>
        <v>#N/A</v>
      </c>
      <c r="O143" s="5">
        <f t="shared" si="134"/>
        <v>0</v>
      </c>
      <c r="P143" s="5">
        <f t="shared" si="135"/>
        <v>0</v>
      </c>
      <c r="Q143" s="41" t="e">
        <f t="shared" si="149"/>
        <v>#N/A</v>
      </c>
      <c r="R143" s="22" t="e">
        <f>IF(B143&gt;$B$2,0,SUM($Q$8:Q143))</f>
        <v>#N/A</v>
      </c>
      <c r="S143" s="22" t="e">
        <f t="shared" si="136"/>
        <v>#N/A</v>
      </c>
      <c r="T143" s="18" t="e">
        <f t="shared" si="137"/>
        <v>#N/A</v>
      </c>
      <c r="V143" s="135" t="e">
        <f>VLOOKUP(YEAR($B143),'Other Inputs'!$J:$K,2,0)</f>
        <v>#N/A</v>
      </c>
      <c r="W143" s="136" t="e">
        <f t="shared" si="145"/>
        <v>#N/A</v>
      </c>
      <c r="X143" s="136" t="e">
        <f t="shared" si="146"/>
        <v>#N/A</v>
      </c>
      <c r="Y143" s="136" t="e">
        <f t="shared" si="147"/>
        <v>#N/A</v>
      </c>
      <c r="AA143" s="135" t="e">
        <f>VLOOKUP(YEAR($B143),'Other Inputs'!$J:$K,2,0)</f>
        <v>#N/A</v>
      </c>
      <c r="AB143" s="136" t="e">
        <f t="shared" si="148"/>
        <v>#N/A</v>
      </c>
      <c r="AC143" s="136" t="e">
        <f t="shared" si="139"/>
        <v>#N/A</v>
      </c>
      <c r="AD143" s="136" t="e">
        <f t="shared" si="140"/>
        <v>#N/A</v>
      </c>
      <c r="AE143" s="145" t="e">
        <f t="shared" si="141"/>
        <v>#N/A</v>
      </c>
      <c r="AF143" s="146" t="e">
        <f t="shared" si="142"/>
        <v>#N/A</v>
      </c>
      <c r="AG143" s="136" t="e">
        <f t="shared" si="61"/>
        <v>#N/A</v>
      </c>
      <c r="AH143" s="146" t="e">
        <f t="shared" si="143"/>
        <v>#N/A</v>
      </c>
      <c r="AJ143" s="72"/>
      <c r="AK143" s="109"/>
    </row>
    <row r="144" spans="1:37" x14ac:dyDescent="0.3">
      <c r="A144" s="143">
        <f t="shared" si="55"/>
        <v>60</v>
      </c>
      <c r="B144" s="143">
        <f t="shared" si="127"/>
        <v>59</v>
      </c>
      <c r="C144" s="27">
        <f t="shared" si="56"/>
        <v>137</v>
      </c>
      <c r="D144" s="28">
        <f t="shared" si="144"/>
        <v>28</v>
      </c>
      <c r="E144" s="29" t="e">
        <f>VLOOKUP($B144,'Other Inputs'!$A:$B,2,0)</f>
        <v>#N/A</v>
      </c>
      <c r="F144" s="38">
        <f>IF($B144&lt;'Other Inputs'!$E$5,10,IF($B144&lt;'Other Inputs'!$E$6,'Other Inputs'!$F$5,IF($B144&lt;'Other Inputs'!$E$7,'Other Inputs'!$F$6,IF($B144&lt;'Other Inputs'!$E$8,'Other Inputs'!$F$7,IF($B144&lt;'Other Inputs'!$E$9,'Other Inputs'!$F$8,IF($B144&lt;'Other Inputs'!$E$10,'Other Inputs'!$F$9,IF($B144&lt;'Other Inputs'!$E$11,'Other Inputs'!$F$10,IF($B144&lt;'Other Inputs'!$E$12,'Other Inputs'!$F$11,IF($B144&lt;'Other Inputs'!$E$13,'Other Inputs'!$F$12,'Other Inputs'!$F$13)))))))))</f>
        <v>10</v>
      </c>
      <c r="G144" s="37">
        <f>IF($B144&lt;'Other Inputs'!$E$16,9.5,IF($B144&lt;'Other Inputs'!$E$17,'Other Inputs'!$F$16,IF($B144&lt;'Other Inputs'!$E$18,'Other Inputs'!$F$17,IF($B144&lt;'Other Inputs'!$E$19,'Other Inputs'!$F$18,'Other Inputs'!$F$19))))</f>
        <v>9.5</v>
      </c>
      <c r="H144" s="6" t="e">
        <f t="shared" si="128"/>
        <v>#N/A</v>
      </c>
      <c r="I144" s="3" t="e">
        <f t="shared" si="129"/>
        <v>#N/A</v>
      </c>
      <c r="J144" s="7" t="e">
        <f t="shared" si="130"/>
        <v>#N/A</v>
      </c>
      <c r="K144" s="7" t="e">
        <f t="shared" si="131"/>
        <v>#N/A</v>
      </c>
      <c r="L144" s="8">
        <f t="shared" si="138"/>
        <v>0</v>
      </c>
      <c r="M144" s="4" t="e">
        <f t="shared" si="132"/>
        <v>#N/A</v>
      </c>
      <c r="N144" s="9" t="e">
        <f t="shared" si="133"/>
        <v>#N/A</v>
      </c>
      <c r="O144" s="5">
        <f t="shared" si="134"/>
        <v>0</v>
      </c>
      <c r="P144" s="5">
        <f t="shared" si="135"/>
        <v>0</v>
      </c>
      <c r="Q144" s="41" t="e">
        <f t="shared" si="149"/>
        <v>#N/A</v>
      </c>
      <c r="R144" s="22" t="e">
        <f>IF(B144&gt;$B$2,0,SUM($Q$8:Q144))</f>
        <v>#N/A</v>
      </c>
      <c r="S144" s="22" t="e">
        <f t="shared" si="136"/>
        <v>#N/A</v>
      </c>
      <c r="T144" s="18" t="e">
        <f t="shared" si="137"/>
        <v>#N/A</v>
      </c>
      <c r="V144" s="135" t="e">
        <f>VLOOKUP(YEAR($B144),'Other Inputs'!$J:$K,2,0)</f>
        <v>#N/A</v>
      </c>
      <c r="W144" s="136" t="e">
        <f t="shared" si="145"/>
        <v>#N/A</v>
      </c>
      <c r="X144" s="136" t="e">
        <f t="shared" si="146"/>
        <v>#N/A</v>
      </c>
      <c r="Y144" s="136" t="e">
        <f t="shared" si="147"/>
        <v>#N/A</v>
      </c>
      <c r="AA144" s="135" t="e">
        <f>VLOOKUP(YEAR($B144),'Other Inputs'!$J:$K,2,0)</f>
        <v>#N/A</v>
      </c>
      <c r="AB144" s="136" t="e">
        <f t="shared" si="148"/>
        <v>#N/A</v>
      </c>
      <c r="AC144" s="136" t="e">
        <f t="shared" si="139"/>
        <v>#N/A</v>
      </c>
      <c r="AD144" s="136" t="e">
        <f t="shared" si="140"/>
        <v>#N/A</v>
      </c>
      <c r="AE144" s="145" t="e">
        <f t="shared" si="141"/>
        <v>#N/A</v>
      </c>
      <c r="AF144" s="146" t="e">
        <f t="shared" si="142"/>
        <v>#N/A</v>
      </c>
      <c r="AG144" s="136" t="e">
        <f t="shared" si="61"/>
        <v>#N/A</v>
      </c>
      <c r="AH144" s="146" t="e">
        <f t="shared" si="143"/>
        <v>#N/A</v>
      </c>
      <c r="AJ144" s="72"/>
      <c r="AK144" s="109"/>
    </row>
    <row r="145" spans="1:37" x14ac:dyDescent="0.3">
      <c r="A145" s="143">
        <f t="shared" si="55"/>
        <v>60</v>
      </c>
      <c r="B145" s="143">
        <f t="shared" si="127"/>
        <v>59</v>
      </c>
      <c r="C145" s="27">
        <f t="shared" si="56"/>
        <v>138</v>
      </c>
      <c r="D145" s="28">
        <f t="shared" si="144"/>
        <v>28</v>
      </c>
      <c r="E145" s="29" t="e">
        <f>VLOOKUP($B145,'Other Inputs'!$A:$B,2,0)</f>
        <v>#N/A</v>
      </c>
      <c r="F145" s="38">
        <f>IF($B145&lt;'Other Inputs'!$E$5,10,IF($B145&lt;'Other Inputs'!$E$6,'Other Inputs'!$F$5,IF($B145&lt;'Other Inputs'!$E$7,'Other Inputs'!$F$6,IF($B145&lt;'Other Inputs'!$E$8,'Other Inputs'!$F$7,IF($B145&lt;'Other Inputs'!$E$9,'Other Inputs'!$F$8,IF($B145&lt;'Other Inputs'!$E$10,'Other Inputs'!$F$9,IF($B145&lt;'Other Inputs'!$E$11,'Other Inputs'!$F$10,IF($B145&lt;'Other Inputs'!$E$12,'Other Inputs'!$F$11,IF($B145&lt;'Other Inputs'!$E$13,'Other Inputs'!$F$12,'Other Inputs'!$F$13)))))))))</f>
        <v>10</v>
      </c>
      <c r="G145" s="37">
        <f>IF($B145&lt;'Other Inputs'!$E$16,9.5,IF($B145&lt;'Other Inputs'!$E$17,'Other Inputs'!$F$16,IF($B145&lt;'Other Inputs'!$E$18,'Other Inputs'!$F$17,IF($B145&lt;'Other Inputs'!$E$19,'Other Inputs'!$F$18,'Other Inputs'!$F$19))))</f>
        <v>9.5</v>
      </c>
      <c r="H145" s="6" t="e">
        <f t="shared" si="128"/>
        <v>#N/A</v>
      </c>
      <c r="I145" s="3" t="e">
        <f t="shared" si="129"/>
        <v>#N/A</v>
      </c>
      <c r="J145" s="7" t="e">
        <f t="shared" si="130"/>
        <v>#N/A</v>
      </c>
      <c r="K145" s="7" t="e">
        <f t="shared" si="131"/>
        <v>#N/A</v>
      </c>
      <c r="L145" s="8">
        <f>IF(B145=DATE(2013,11,30),0.395*I145,0)+IF(B145=DATE(2015,12,31),0.25*I145,0)+IF(B145=DATE(2017,3,31),1*I145,0)+IF(B145=DATE(2017,12,31),2.4*I145,0)</f>
        <v>0</v>
      </c>
      <c r="M145" s="4" t="e">
        <f t="shared" si="132"/>
        <v>#N/A</v>
      </c>
      <c r="N145" s="9" t="e">
        <f t="shared" si="133"/>
        <v>#N/A</v>
      </c>
      <c r="O145" s="5">
        <f t="shared" si="134"/>
        <v>0</v>
      </c>
      <c r="P145" s="5">
        <f t="shared" si="135"/>
        <v>0</v>
      </c>
      <c r="Q145" s="41" t="e">
        <f t="shared" si="149"/>
        <v>#N/A</v>
      </c>
      <c r="R145" s="22" t="e">
        <f>IF(B145&gt;$B$2,0,SUM($Q$8:Q145))</f>
        <v>#N/A</v>
      </c>
      <c r="S145" s="22" t="e">
        <f t="shared" si="136"/>
        <v>#N/A</v>
      </c>
      <c r="T145" s="18" t="e">
        <f t="shared" si="137"/>
        <v>#N/A</v>
      </c>
      <c r="V145" s="135" t="e">
        <f>VLOOKUP(YEAR($B145),'Other Inputs'!$J:$K,2,0)</f>
        <v>#N/A</v>
      </c>
      <c r="W145" s="136" t="e">
        <f t="shared" si="145"/>
        <v>#N/A</v>
      </c>
      <c r="X145" s="136" t="e">
        <f t="shared" si="146"/>
        <v>#N/A</v>
      </c>
      <c r="Y145" s="136" t="e">
        <f t="shared" si="147"/>
        <v>#N/A</v>
      </c>
      <c r="AA145" s="135" t="e">
        <f>VLOOKUP(YEAR($B145),'Other Inputs'!$J:$K,2,0)</f>
        <v>#N/A</v>
      </c>
      <c r="AB145" s="136" t="e">
        <f t="shared" si="148"/>
        <v>#N/A</v>
      </c>
      <c r="AC145" s="136" t="e">
        <f t="shared" si="139"/>
        <v>#N/A</v>
      </c>
      <c r="AD145" s="136" t="e">
        <f t="shared" si="140"/>
        <v>#N/A</v>
      </c>
      <c r="AE145" s="145" t="e">
        <f t="shared" si="141"/>
        <v>#N/A</v>
      </c>
      <c r="AF145" s="146" t="e">
        <f t="shared" si="142"/>
        <v>#N/A</v>
      </c>
      <c r="AG145" s="136" t="e">
        <f t="shared" ref="AG145" si="150">AD145+AF145</f>
        <v>#N/A</v>
      </c>
      <c r="AH145" s="146" t="e">
        <f t="shared" si="143"/>
        <v>#N/A</v>
      </c>
      <c r="AI145" s="61"/>
      <c r="AJ145" s="72"/>
      <c r="AK145" s="109"/>
    </row>
    <row r="146" spans="1:37" x14ac:dyDescent="0.3">
      <c r="AC146" s="151"/>
      <c r="AD146" s="148"/>
      <c r="AE146" s="147"/>
      <c r="AH146" s="155"/>
    </row>
    <row r="147" spans="1:37" x14ac:dyDescent="0.3">
      <c r="Y147" s="109"/>
      <c r="AB147" s="131"/>
      <c r="AD147" s="152"/>
      <c r="AE147" s="140"/>
      <c r="AF147" s="10"/>
      <c r="AG147" s="10"/>
    </row>
    <row r="148" spans="1:37" x14ac:dyDescent="0.3">
      <c r="L148" s="61"/>
      <c r="N148" s="61"/>
      <c r="X148" s="10"/>
      <c r="AC148" s="10"/>
      <c r="AG148" s="109"/>
    </row>
  </sheetData>
  <mergeCells count="4">
    <mergeCell ref="Q5:T5"/>
    <mergeCell ref="H5:P5"/>
    <mergeCell ref="V5:Y5"/>
    <mergeCell ref="AA5:AH5"/>
  </mergeCells>
  <conditionalFormatting sqref="D2">
    <cfRule type="cellIs" dxfId="0" priority="1" operator="equal">
      <formula>"USE END OF MONTH"</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showGridLines="0" zoomScale="85" zoomScaleNormal="85" workbookViewId="0">
      <selection activeCell="B12" sqref="B12:C12"/>
    </sheetView>
  </sheetViews>
  <sheetFormatPr defaultColWidth="9.109375" defaultRowHeight="17.399999999999999" outlineLevelRow="3" x14ac:dyDescent="0.4"/>
  <cols>
    <col min="1" max="1" width="11.109375" style="73" customWidth="1"/>
    <col min="2" max="2" width="83.44140625" style="73" customWidth="1"/>
    <col min="3" max="3" width="23.88671875" style="73" customWidth="1"/>
    <col min="4" max="4" width="14.6640625" style="74" customWidth="1"/>
    <col min="5" max="5" width="2.6640625" style="73" customWidth="1"/>
    <col min="6" max="6" width="9.109375" style="74"/>
    <col min="7" max="16384" width="9.109375" style="73"/>
  </cols>
  <sheetData>
    <row r="1" spans="2:6" ht="25.8" thickBot="1" x14ac:dyDescent="0.45">
      <c r="B1" s="208" t="s">
        <v>69</v>
      </c>
      <c r="C1" s="209"/>
    </row>
    <row r="2" spans="2:6" ht="16.5" customHeight="1" thickBot="1" x14ac:dyDescent="0.45">
      <c r="B2" s="111"/>
      <c r="C2" s="112"/>
    </row>
    <row r="3" spans="2:6" ht="21.75" customHeight="1" thickBot="1" x14ac:dyDescent="0.65">
      <c r="B3" s="212" t="s">
        <v>33</v>
      </c>
      <c r="C3" s="213"/>
      <c r="D3" s="104"/>
    </row>
    <row r="4" spans="2:6" x14ac:dyDescent="0.4">
      <c r="B4" s="91" t="s">
        <v>70</v>
      </c>
      <c r="C4" s="149">
        <f>+'Hypothetical Return Calc DRIP'!C5</f>
        <v>0</v>
      </c>
    </row>
    <row r="5" spans="2:6" x14ac:dyDescent="0.4">
      <c r="B5" s="92" t="s">
        <v>103</v>
      </c>
      <c r="C5" s="116">
        <v>43100</v>
      </c>
      <c r="D5" s="84"/>
    </row>
    <row r="6" spans="2:6" x14ac:dyDescent="0.4">
      <c r="B6" s="92" t="s">
        <v>104</v>
      </c>
      <c r="C6" s="160">
        <f>+'Hypothetical Return Calc DRIP'!C7</f>
        <v>0</v>
      </c>
    </row>
    <row r="7" spans="2:6" ht="18" hidden="1" outlineLevel="1" thickBot="1" x14ac:dyDescent="0.45">
      <c r="B7" s="94" t="s">
        <v>67</v>
      </c>
      <c r="C7" s="95" t="s">
        <v>15</v>
      </c>
    </row>
    <row r="8" spans="2:6" ht="18" hidden="1" outlineLevel="1" thickBot="1" x14ac:dyDescent="0.45">
      <c r="B8" s="87" t="s">
        <v>54</v>
      </c>
      <c r="C8" s="88" t="s">
        <v>15</v>
      </c>
    </row>
    <row r="9" spans="2:6" hidden="1" outlineLevel="3" x14ac:dyDescent="0.4">
      <c r="B9" s="89" t="s">
        <v>51</v>
      </c>
      <c r="C9" s="90">
        <v>9.35</v>
      </c>
    </row>
    <row r="10" spans="2:6" ht="27.75" customHeight="1" collapsed="1" thickBot="1" x14ac:dyDescent="0.45">
      <c r="B10" s="210" t="str">
        <f>IF(Model!D2="ok","","Please select an end-of-month date for Investment End Date and press ""Calculate"".")</f>
        <v/>
      </c>
      <c r="C10" s="210"/>
    </row>
    <row r="11" spans="2:6" ht="60" customHeight="1" thickBot="1" x14ac:dyDescent="0.45">
      <c r="B11" s="113" t="s">
        <v>72</v>
      </c>
      <c r="C11" s="114" t="s">
        <v>74</v>
      </c>
      <c r="D11" s="161" t="s">
        <v>84</v>
      </c>
    </row>
    <row r="12" spans="2:6" ht="22.5" customHeight="1" x14ac:dyDescent="0.4">
      <c r="B12" s="214" t="str">
        <f ca="1">IF(ISBLANK(C4)=TRUE,"",IF(ISBLANK(C5)=TRUE,"",CONCATENATE("Holding Period: ",TEXT(C31,"0.0")," Years")))</f>
        <v>Holding Period: 118.2 Years</v>
      </c>
      <c r="C12" s="215"/>
    </row>
    <row r="13" spans="2:6" ht="35.1" customHeight="1" x14ac:dyDescent="0.4">
      <c r="B13" s="92" t="s">
        <v>76</v>
      </c>
      <c r="C13" s="96">
        <f>IF(Model!D2="OK",IF(C8="Yes",C6/C9,C6/10),"")</f>
        <v>0</v>
      </c>
      <c r="D13" s="96"/>
      <c r="E13" s="75"/>
    </row>
    <row r="14" spans="2:6" ht="35.1" customHeight="1" x14ac:dyDescent="0.4">
      <c r="B14" s="92" t="s">
        <v>79</v>
      </c>
      <c r="C14" s="97">
        <f>IF(Model!D2="ok",IFERROR((IF(C7="Yes",VLOOKUP(C5,Model!$B$8:$I$156,8,0)/IF(C8="Yes",Model!H8,1)*C13,C13)),0),"")</f>
        <v>0</v>
      </c>
      <c r="D14" s="97"/>
      <c r="E14" s="105"/>
    </row>
    <row r="15" spans="2:6" ht="35.1" customHeight="1" x14ac:dyDescent="0.4">
      <c r="B15" s="92" t="s">
        <v>94</v>
      </c>
      <c r="C15" s="98">
        <f>IF(Model!$D$2="ok",IFERROR((C$14*VLOOKUP(C$5,Model!$B:$AT,17)),0),"")</f>
        <v>0</v>
      </c>
      <c r="D15" s="98" t="e">
        <f>C15/C$14</f>
        <v>#DIV/0!</v>
      </c>
      <c r="E15" s="105"/>
    </row>
    <row r="16" spans="2:6" ht="33.75" customHeight="1" x14ac:dyDescent="0.4">
      <c r="B16" s="99" t="s">
        <v>102</v>
      </c>
      <c r="C16" s="98">
        <f>IF(Model!$D$2="ok",IFERROR((C$14*VLOOKUP(C$5,Model!$B:$AT,23)),0),"")</f>
        <v>0</v>
      </c>
      <c r="D16" s="98" t="e">
        <f>C16/C$14</f>
        <v>#DIV/0!</v>
      </c>
      <c r="E16" s="110"/>
      <c r="F16" s="117"/>
    </row>
    <row r="17" spans="2:5" ht="30.75" customHeight="1" x14ac:dyDescent="0.4">
      <c r="B17" s="99" t="s">
        <v>105</v>
      </c>
      <c r="C17" s="98">
        <f>IF(Model!$D$2="ok",IFERROR((C$14*VLOOKUP(C$5,Model!$B:$AT,24)),0),"")</f>
        <v>0</v>
      </c>
      <c r="D17" s="100" t="e">
        <f>C17/C$14</f>
        <v>#DIV/0!</v>
      </c>
      <c r="E17" s="75"/>
    </row>
    <row r="18" spans="2:5" ht="37.5" hidden="1" customHeight="1" x14ac:dyDescent="0.4">
      <c r="B18" s="99" t="s">
        <v>61</v>
      </c>
      <c r="C18" s="101" t="str">
        <f>IF(Model!D2="ok",IF(C17=0," ",(C17/C6-1)),"")</f>
        <v xml:space="preserve"> </v>
      </c>
      <c r="D18" s="101"/>
      <c r="E18" s="76"/>
    </row>
    <row r="19" spans="2:5" ht="39" hidden="1" customHeight="1" thickBot="1" x14ac:dyDescent="0.45">
      <c r="B19" s="102" t="s">
        <v>35</v>
      </c>
      <c r="C19" s="103" t="str">
        <f>IF(Model!D2="ok",IF(ISBLANK(C6)=TRUE,"",IF(C6=0,"",IFERROR(IF(C7="Yes",Model!$B$3,Model!$B$4),""))),"")</f>
        <v/>
      </c>
      <c r="D19" s="103"/>
      <c r="E19" s="77"/>
    </row>
    <row r="20" spans="2:5" x14ac:dyDescent="0.4">
      <c r="C20" s="153"/>
    </row>
    <row r="21" spans="2:5" x14ac:dyDescent="0.4">
      <c r="B21" s="78" t="s">
        <v>77</v>
      </c>
      <c r="D21" s="154"/>
    </row>
    <row r="22" spans="2:5" ht="52.5" customHeight="1" x14ac:dyDescent="0.4">
      <c r="B22" s="211" t="s">
        <v>75</v>
      </c>
      <c r="C22" s="211"/>
      <c r="D22" s="154"/>
      <c r="E22" s="79"/>
    </row>
    <row r="23" spans="2:5" ht="34.5" customHeight="1" x14ac:dyDescent="0.4">
      <c r="B23" s="211" t="s">
        <v>81</v>
      </c>
      <c r="C23" s="211"/>
      <c r="D23" s="79"/>
      <c r="E23" s="79"/>
    </row>
    <row r="24" spans="2:5" ht="35.25" customHeight="1" x14ac:dyDescent="0.4">
      <c r="B24" s="211" t="s">
        <v>78</v>
      </c>
      <c r="C24" s="211"/>
      <c r="D24" s="79"/>
      <c r="E24" s="79"/>
    </row>
    <row r="25" spans="2:5" x14ac:dyDescent="0.4">
      <c r="B25" s="80"/>
    </row>
    <row r="26" spans="2:5" x14ac:dyDescent="0.4">
      <c r="B26" s="80"/>
    </row>
    <row r="27" spans="2:5" x14ac:dyDescent="0.4">
      <c r="B27" s="80"/>
    </row>
    <row r="28" spans="2:5" x14ac:dyDescent="0.4">
      <c r="B28" s="80"/>
      <c r="D28" s="81"/>
    </row>
    <row r="29" spans="2:5" x14ac:dyDescent="0.4">
      <c r="B29" s="80"/>
    </row>
    <row r="30" spans="2:5" x14ac:dyDescent="0.4">
      <c r="B30" s="80"/>
    </row>
    <row r="31" spans="2:5" hidden="1" x14ac:dyDescent="0.4">
      <c r="B31" s="82" t="s">
        <v>17</v>
      </c>
      <c r="C31" s="81">
        <f ca="1">(TODAY()-C4)/365</f>
        <v>118.21095890410959</v>
      </c>
      <c r="E31" s="74"/>
    </row>
    <row r="32" spans="2:5" x14ac:dyDescent="0.4">
      <c r="B32" s="74"/>
      <c r="C32" s="83"/>
      <c r="E32" s="74"/>
    </row>
    <row r="33" spans="2:5" x14ac:dyDescent="0.4">
      <c r="B33" s="74"/>
      <c r="C33" s="83"/>
      <c r="E33" s="84"/>
    </row>
    <row r="34" spans="2:5" x14ac:dyDescent="0.4">
      <c r="B34" s="74"/>
      <c r="C34" s="85"/>
      <c r="E34" s="74"/>
    </row>
  </sheetData>
  <sheetProtection selectLockedCells="1"/>
  <mergeCells count="7">
    <mergeCell ref="B1:C1"/>
    <mergeCell ref="B10:C10"/>
    <mergeCell ref="B24:C24"/>
    <mergeCell ref="B22:C22"/>
    <mergeCell ref="B23:C23"/>
    <mergeCell ref="B3:C3"/>
    <mergeCell ref="B12:C12"/>
  </mergeCells>
  <dataValidations xWindow="710" yWindow="459" count="5">
    <dataValidation type="date" operator="equal" allowBlank="1" showErrorMessage="1" sqref="C5">
      <formula1>12/31/17</formula1>
    </dataValidation>
    <dataValidation type="list" allowBlank="1" showInputMessage="1" showErrorMessage="1" sqref="C8">
      <formula1>_options28</formula1>
    </dataValidation>
    <dataValidation type="list" allowBlank="1" showInputMessage="1" showErrorMessage="1" sqref="C7">
      <formula1>_options32</formula1>
    </dataValidation>
    <dataValidation type="date" allowBlank="1" showInputMessage="1" showErrorMessage="1" prompt="Start date must fall between July 5th, 2006 and May 30th, 2008." sqref="C4">
      <formula1>38903</formula1>
      <formula2>39598</formula2>
    </dataValidation>
    <dataValidation operator="equal" allowBlank="1" showInputMessage="1" showErrorMessage="1" sqref="C6"/>
  </dataValidations>
  <pageMargins left="0.7" right="0.7" top="0.75" bottom="0.75" header="0.3" footer="0.3"/>
  <pageSetup scale="79" fitToHeight="0" orientation="portrait" r:id="rId1"/>
  <extLst>
    <ext xmlns:x14="http://schemas.microsoft.com/office/spreadsheetml/2009/9/main" uri="{CCE6A557-97BC-4b89-ADB6-D9C93CAAB3DF}">
      <x14:dataValidations xmlns:xm="http://schemas.microsoft.com/office/excel/2006/main" xWindow="710" yWindow="459" count="1">
        <x14:dataValidation type="list" allowBlank="1" showInputMessage="1" showErrorMessage="1">
          <x14:formula1>
            <xm:f>'Other Inputs'!$A$5:$A$79</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9"/>
  <sheetViews>
    <sheetView showGridLines="0" tabSelected="1" topLeftCell="A17" zoomScale="85" zoomScaleNormal="85" workbookViewId="0">
      <selection activeCell="G10" sqref="G10"/>
    </sheetView>
  </sheetViews>
  <sheetFormatPr defaultColWidth="9.109375" defaultRowHeight="17.399999999999999" outlineLevelRow="1" x14ac:dyDescent="0.4"/>
  <cols>
    <col min="1" max="1" width="11.109375" style="73" customWidth="1"/>
    <col min="2" max="2" width="83.44140625" style="73" customWidth="1"/>
    <col min="3" max="3" width="23.88671875" style="73" customWidth="1"/>
    <col min="4" max="4" width="14.44140625" style="74" customWidth="1"/>
    <col min="5" max="5" width="2.6640625" style="73" customWidth="1"/>
    <col min="6" max="6" width="9.109375" style="74"/>
    <col min="7" max="7" width="15.44140625" style="73" customWidth="1"/>
    <col min="8" max="8" width="12.33203125" style="73" customWidth="1"/>
    <col min="9" max="16384" width="9.109375" style="73"/>
  </cols>
  <sheetData>
    <row r="1" spans="2:8" ht="18" thickBot="1" x14ac:dyDescent="0.45"/>
    <row r="2" spans="2:8" ht="19.8" thickBot="1" x14ac:dyDescent="0.45">
      <c r="B2" s="216" t="s">
        <v>109</v>
      </c>
      <c r="C2" s="217"/>
      <c r="F2" s="199"/>
      <c r="G2" s="175">
        <f>IF(C9="NO",10,C10)</f>
        <v>10</v>
      </c>
      <c r="H2" s="199"/>
    </row>
    <row r="3" spans="2:8" ht="16.5" customHeight="1" thickBot="1" x14ac:dyDescent="0.45">
      <c r="B3" s="111"/>
      <c r="C3" s="112"/>
      <c r="F3" s="199"/>
      <c r="G3" s="199"/>
      <c r="H3" s="199"/>
    </row>
    <row r="4" spans="2:8" ht="21.75" customHeight="1" thickBot="1" x14ac:dyDescent="0.65">
      <c r="B4" s="212" t="s">
        <v>33</v>
      </c>
      <c r="C4" s="213"/>
      <c r="D4" s="104"/>
    </row>
    <row r="5" spans="2:8" x14ac:dyDescent="0.4">
      <c r="B5" s="163" t="s">
        <v>70</v>
      </c>
      <c r="C5" s="164"/>
      <c r="D5" s="162" t="s">
        <v>107</v>
      </c>
    </row>
    <row r="6" spans="2:8" x14ac:dyDescent="0.4">
      <c r="B6" s="165" t="s">
        <v>103</v>
      </c>
      <c r="C6" s="166">
        <f>+'Hypothetical Return Calc'!C5</f>
        <v>43100</v>
      </c>
      <c r="D6" s="84"/>
    </row>
    <row r="7" spans="2:8" x14ac:dyDescent="0.4">
      <c r="B7" s="165" t="s">
        <v>104</v>
      </c>
      <c r="C7" s="167"/>
      <c r="D7" s="162" t="s">
        <v>108</v>
      </c>
      <c r="G7" s="159"/>
    </row>
    <row r="8" spans="2:8" ht="18" hidden="1" outlineLevel="1" thickBot="1" x14ac:dyDescent="0.45">
      <c r="B8" s="94" t="s">
        <v>67</v>
      </c>
      <c r="C8" s="95" t="s">
        <v>14</v>
      </c>
    </row>
    <row r="9" spans="2:8" ht="18" collapsed="1" thickBot="1" x14ac:dyDescent="0.45">
      <c r="B9" s="87" t="s">
        <v>54</v>
      </c>
      <c r="C9" s="172" t="s">
        <v>15</v>
      </c>
      <c r="D9" s="79" t="s">
        <v>122</v>
      </c>
    </row>
    <row r="10" spans="2:8" x14ac:dyDescent="0.4">
      <c r="B10" s="89" t="s">
        <v>51</v>
      </c>
      <c r="C10" s="173" t="str">
        <f>IF(C9="no","N/A",9.4)</f>
        <v>N/A</v>
      </c>
    </row>
    <row r="11" spans="2:8" ht="27.75" customHeight="1" thickBot="1" x14ac:dyDescent="0.45">
      <c r="B11" s="210" t="str">
        <f>IF(Model!D2="ok","","Please select an end-of-month date for Investment End Date and press ""Calculate"".")</f>
        <v/>
      </c>
      <c r="C11" s="210"/>
      <c r="H11" s="174"/>
    </row>
    <row r="12" spans="2:8" ht="59.25" customHeight="1" thickBot="1" x14ac:dyDescent="0.45">
      <c r="B12" s="113" t="s">
        <v>72</v>
      </c>
      <c r="C12" s="114" t="s">
        <v>73</v>
      </c>
      <c r="D12" s="161" t="s">
        <v>106</v>
      </c>
    </row>
    <row r="13" spans="2:8" ht="22.5" customHeight="1" x14ac:dyDescent="0.4">
      <c r="B13" s="214" t="str">
        <f>IF(ISBLANK(C5)=TRUE,"",IF(ISBLANK(C6)=TRUE,"",CONCATENATE("Holding Period: ",TEXT(C36,"0.0")," Years")))</f>
        <v/>
      </c>
      <c r="C13" s="215"/>
    </row>
    <row r="14" spans="2:8" ht="35.1" customHeight="1" x14ac:dyDescent="0.4">
      <c r="B14" s="165" t="s">
        <v>112</v>
      </c>
      <c r="C14" s="168">
        <f>IF(Model!D2="OK",IF(C9="Yes",C7/C10,C7/10),"")</f>
        <v>0</v>
      </c>
      <c r="D14" s="168"/>
      <c r="E14" s="75"/>
      <c r="G14" s="200"/>
      <c r="H14" s="159"/>
    </row>
    <row r="15" spans="2:8" ht="35.1" customHeight="1" x14ac:dyDescent="0.4">
      <c r="B15" s="165" t="s">
        <v>113</v>
      </c>
      <c r="C15" s="169">
        <f>IF(Model!D2="ok",IFERROR((IF(C8="Yes",VLOOKUP(C6,Model!$B$8:$I$156,8,0)/IF(C9="Yes",Model!H8,1)*C14,C14)),0),"")</f>
        <v>0</v>
      </c>
      <c r="D15" s="169"/>
      <c r="E15" s="105"/>
      <c r="G15" s="200"/>
    </row>
    <row r="16" spans="2:8" ht="35.1" customHeight="1" x14ac:dyDescent="0.4">
      <c r="B16" s="165" t="s">
        <v>114</v>
      </c>
      <c r="C16" s="170">
        <f>IF(Model!$D$2="ok",IFERROR(IF($C$8="Yes",Model!$O$1/VLOOKUP(DATE(2012,4,30),Model!$B$8:$I$156,8,0)*$C$15,VLOOKUP($C$6,Model!$B$8:$R$156,17,0)*$C$14),0),"")</f>
        <v>0</v>
      </c>
      <c r="D16" s="170" t="e">
        <f>C16/C$14</f>
        <v>#DIV/0!</v>
      </c>
      <c r="E16" s="105"/>
      <c r="G16" s="200"/>
      <c r="H16" s="176"/>
    </row>
    <row r="17" spans="2:8" ht="33.75" customHeight="1" x14ac:dyDescent="0.4">
      <c r="B17" s="171" t="s">
        <v>102</v>
      </c>
      <c r="C17" s="170" t="e">
        <f>(VLOOKUP(C$6,Model!$B:$AT,28)*(C7/G2))</f>
        <v>#N/A</v>
      </c>
      <c r="D17" s="170" t="e">
        <f>C17/C$14</f>
        <v>#N/A</v>
      </c>
      <c r="E17" s="110"/>
      <c r="F17" s="117"/>
      <c r="G17" s="200"/>
      <c r="H17" s="174"/>
    </row>
    <row r="18" spans="2:8" ht="33.75" customHeight="1" x14ac:dyDescent="0.4">
      <c r="B18" s="171" t="s">
        <v>121</v>
      </c>
      <c r="C18" s="170">
        <f>IF(Model!$D$2="ok",IFERROR((-VLOOKUP($C$6,Model!$B:$AT,31))*($C$7/$G$2),0),"")</f>
        <v>0</v>
      </c>
      <c r="D18" s="170" t="e">
        <f>C18/C$14</f>
        <v>#DIV/0!</v>
      </c>
      <c r="E18" s="110"/>
      <c r="F18" s="117"/>
      <c r="G18" s="200"/>
    </row>
    <row r="19" spans="2:8" ht="33.75" customHeight="1" x14ac:dyDescent="0.4">
      <c r="B19" s="171" t="s">
        <v>120</v>
      </c>
      <c r="C19" s="170">
        <f>IF(Model!$D$2="ok",IFERROR((-VLOOKUP($C$6,Model!$B:$AT,32))*($C$7/$G$2),0),"")</f>
        <v>0</v>
      </c>
      <c r="D19" s="170" t="e">
        <f>C19/C$14</f>
        <v>#DIV/0!</v>
      </c>
      <c r="E19" s="110"/>
      <c r="F19" s="117"/>
      <c r="G19" s="200"/>
    </row>
    <row r="20" spans="2:8" ht="30.75" customHeight="1" x14ac:dyDescent="0.4">
      <c r="B20" s="171" t="s">
        <v>115</v>
      </c>
      <c r="C20" s="170">
        <f>-C19</f>
        <v>0</v>
      </c>
      <c r="D20" s="170" t="e">
        <f>C20/C$14</f>
        <v>#DIV/0!</v>
      </c>
      <c r="E20" s="75"/>
      <c r="G20" s="200"/>
    </row>
    <row r="21" spans="2:8" ht="37.5" hidden="1" customHeight="1" x14ac:dyDescent="0.4">
      <c r="B21" s="99" t="s">
        <v>61</v>
      </c>
      <c r="C21" s="101" t="str">
        <f>IF(Model!D2="ok",IF(C20=0," ",(C20/C7-1)),"")</f>
        <v xml:space="preserve"> </v>
      </c>
      <c r="D21" s="101"/>
      <c r="E21" s="76"/>
    </row>
    <row r="22" spans="2:8" ht="39" hidden="1" customHeight="1" thickBot="1" x14ac:dyDescent="0.45">
      <c r="B22" s="102" t="s">
        <v>35</v>
      </c>
      <c r="C22" s="103" t="str">
        <f>IF(Model!D2="ok",IF(ISBLANK(C7)=TRUE,"",IF(C7=0,"",IFERROR(IF(C8="Yes",Model!$B$3,Model!$B$4),""))),"")</f>
        <v/>
      </c>
      <c r="D22" s="103"/>
      <c r="E22" s="77"/>
    </row>
    <row r="23" spans="2:8" x14ac:dyDescent="0.4">
      <c r="C23" s="77"/>
    </row>
    <row r="24" spans="2:8" ht="119.25" customHeight="1" x14ac:dyDescent="0.4">
      <c r="B24" s="218" t="s">
        <v>118</v>
      </c>
      <c r="C24" s="218"/>
      <c r="D24" s="218"/>
    </row>
    <row r="25" spans="2:8" x14ac:dyDescent="0.4">
      <c r="C25" s="77"/>
    </row>
    <row r="26" spans="2:8" x14ac:dyDescent="0.4">
      <c r="B26" s="78" t="s">
        <v>77</v>
      </c>
      <c r="D26" s="154"/>
    </row>
    <row r="27" spans="2:8" ht="52.5" customHeight="1" x14ac:dyDescent="0.4">
      <c r="B27" s="211" t="s">
        <v>116</v>
      </c>
      <c r="C27" s="211"/>
      <c r="D27" s="211"/>
      <c r="E27" s="211"/>
    </row>
    <row r="28" spans="2:8" ht="34.5" customHeight="1" x14ac:dyDescent="0.4">
      <c r="B28" s="211" t="s">
        <v>117</v>
      </c>
      <c r="C28" s="211"/>
      <c r="D28" s="211"/>
      <c r="E28" s="211"/>
    </row>
    <row r="29" spans="2:8" ht="35.25" customHeight="1" x14ac:dyDescent="0.4">
      <c r="B29" s="211" t="s">
        <v>110</v>
      </c>
      <c r="C29" s="211"/>
      <c r="D29" s="211"/>
      <c r="E29" s="79"/>
    </row>
    <row r="30" spans="2:8" ht="16.5" customHeight="1" x14ac:dyDescent="0.4">
      <c r="B30" s="211" t="s">
        <v>111</v>
      </c>
      <c r="C30" s="211"/>
      <c r="D30" s="211"/>
      <c r="E30" s="79"/>
    </row>
    <row r="31" spans="2:8" ht="20.25" customHeight="1" x14ac:dyDescent="0.4">
      <c r="B31" s="211" t="s">
        <v>119</v>
      </c>
      <c r="C31" s="211"/>
    </row>
    <row r="32" spans="2:8" x14ac:dyDescent="0.4">
      <c r="B32" s="80"/>
    </row>
    <row r="33" spans="2:5" x14ac:dyDescent="0.4">
      <c r="B33" s="80"/>
      <c r="D33" s="81"/>
    </row>
    <row r="34" spans="2:5" x14ac:dyDescent="0.4">
      <c r="B34" s="80"/>
    </row>
    <row r="35" spans="2:5" x14ac:dyDescent="0.4">
      <c r="B35" s="80"/>
    </row>
    <row r="36" spans="2:5" hidden="1" x14ac:dyDescent="0.4">
      <c r="B36" s="82" t="s">
        <v>17</v>
      </c>
      <c r="C36" s="81">
        <f ca="1">(TODAY()-C5)/365</f>
        <v>118.21095890410959</v>
      </c>
      <c r="E36" s="74"/>
    </row>
    <row r="37" spans="2:5" x14ac:dyDescent="0.4">
      <c r="B37" s="74"/>
      <c r="C37" s="83"/>
      <c r="E37" s="74"/>
    </row>
    <row r="38" spans="2:5" x14ac:dyDescent="0.4">
      <c r="B38" s="74"/>
      <c r="C38" s="83"/>
      <c r="E38" s="84"/>
    </row>
    <row r="39" spans="2:5" x14ac:dyDescent="0.4">
      <c r="B39" s="74"/>
      <c r="C39" s="85"/>
      <c r="E39" s="74"/>
    </row>
  </sheetData>
  <mergeCells count="10">
    <mergeCell ref="B31:C31"/>
    <mergeCell ref="B2:C2"/>
    <mergeCell ref="B4:C4"/>
    <mergeCell ref="B11:C11"/>
    <mergeCell ref="B13:C13"/>
    <mergeCell ref="B24:D24"/>
    <mergeCell ref="B27:E27"/>
    <mergeCell ref="B28:E28"/>
    <mergeCell ref="B29:D29"/>
    <mergeCell ref="B30:D30"/>
  </mergeCells>
  <dataValidations xWindow="802" yWindow="492" count="4">
    <dataValidation type="list" allowBlank="1" showInputMessage="1" showErrorMessage="1" sqref="C8">
      <formula1>_options32</formula1>
    </dataValidation>
    <dataValidation type="list" allowBlank="1" showInputMessage="1" showErrorMessage="1" sqref="C9">
      <formula1>_options28</formula1>
    </dataValidation>
    <dataValidation type="date" operator="equal" allowBlank="1" showInputMessage="1" showErrorMessage="1" sqref="C6">
      <formula1>43100</formula1>
    </dataValidation>
    <dataValidation type="date" allowBlank="1" showInputMessage="1" showErrorMessage="1" prompt="Start date must fall between July 5th, 2006 and May 30th, 2008." sqref="C5">
      <formula1>38903</formula1>
      <formula2>39598</formula2>
    </dataValidation>
  </dataValidations>
  <pageMargins left="0.7" right="0.7" top="0.75" bottom="0.75" header="0.3" footer="0.3"/>
  <pageSetup scale="79" fitToHeight="0" orientation="portrait" r:id="rId1"/>
  <ignoredErrors>
    <ignoredError sqref="C15:C18 C19 C21:C23"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5"/>
  <sheetViews>
    <sheetView showGridLines="0" topLeftCell="A3" zoomScale="85" zoomScaleNormal="85" workbookViewId="0">
      <selection activeCell="C16" sqref="C16"/>
    </sheetView>
  </sheetViews>
  <sheetFormatPr defaultColWidth="9.109375" defaultRowHeight="17.399999999999999" outlineLevelRow="3" x14ac:dyDescent="0.4"/>
  <cols>
    <col min="1" max="1" width="11.109375" style="73" customWidth="1"/>
    <col min="2" max="2" width="83.44140625" style="73" customWidth="1"/>
    <col min="3" max="3" width="23.88671875" style="73" customWidth="1"/>
    <col min="4" max="4" width="15.33203125" style="74" customWidth="1"/>
    <col min="5" max="5" width="2.6640625" style="73" customWidth="1"/>
    <col min="6" max="16384" width="9.109375" style="73"/>
  </cols>
  <sheetData>
    <row r="1" spans="2:5" ht="25.8" thickBot="1" x14ac:dyDescent="0.45">
      <c r="B1" s="208" t="s">
        <v>69</v>
      </c>
      <c r="C1" s="209"/>
    </row>
    <row r="2" spans="2:5" ht="16.5" customHeight="1" thickBot="1" x14ac:dyDescent="0.45">
      <c r="B2" s="111"/>
      <c r="C2" s="112"/>
    </row>
    <row r="3" spans="2:5" ht="21.75" customHeight="1" thickBot="1" x14ac:dyDescent="0.65">
      <c r="B3" s="212" t="s">
        <v>33</v>
      </c>
      <c r="C3" s="213"/>
      <c r="D3" s="104"/>
    </row>
    <row r="4" spans="2:5" x14ac:dyDescent="0.4">
      <c r="B4" s="91" t="s">
        <v>70</v>
      </c>
      <c r="C4" s="115">
        <v>38903</v>
      </c>
    </row>
    <row r="5" spans="2:5" x14ac:dyDescent="0.4">
      <c r="B5" s="92" t="s">
        <v>85</v>
      </c>
      <c r="C5" s="116">
        <v>42551</v>
      </c>
      <c r="D5" s="84"/>
    </row>
    <row r="6" spans="2:5" x14ac:dyDescent="0.4">
      <c r="B6" s="92" t="s">
        <v>50</v>
      </c>
      <c r="C6" s="93">
        <v>10</v>
      </c>
    </row>
    <row r="7" spans="2:5" ht="18" hidden="1" outlineLevel="1" thickBot="1" x14ac:dyDescent="0.45">
      <c r="B7" s="94" t="s">
        <v>67</v>
      </c>
      <c r="C7" s="95" t="s">
        <v>14</v>
      </c>
    </row>
    <row r="8" spans="2:5" ht="18" hidden="1" outlineLevel="1" thickBot="1" x14ac:dyDescent="0.45">
      <c r="B8" s="87" t="s">
        <v>54</v>
      </c>
      <c r="C8" s="88" t="s">
        <v>15</v>
      </c>
    </row>
    <row r="9" spans="2:5" hidden="1" outlineLevel="3" x14ac:dyDescent="0.4">
      <c r="B9" s="89" t="s">
        <v>51</v>
      </c>
      <c r="C9" s="90">
        <v>9.35</v>
      </c>
    </row>
    <row r="10" spans="2:5" ht="27.75" customHeight="1" collapsed="1" thickBot="1" x14ac:dyDescent="0.45">
      <c r="B10" s="210" t="str">
        <f>IF(Model!D2="ok","","Please select an end-of-month date for Investment End Date and press ""Calculate"".")</f>
        <v/>
      </c>
      <c r="C10" s="210"/>
    </row>
    <row r="11" spans="2:5" ht="48" customHeight="1" thickBot="1" x14ac:dyDescent="0.45">
      <c r="B11" s="113" t="s">
        <v>72</v>
      </c>
      <c r="C11" s="114" t="s">
        <v>73</v>
      </c>
      <c r="D11" s="114" t="s">
        <v>84</v>
      </c>
    </row>
    <row r="12" spans="2:5" ht="22.5" hidden="1" customHeight="1" outlineLevel="1" x14ac:dyDescent="0.4">
      <c r="B12" s="214" t="str">
        <f ca="1">IF(ISBLANK(C4)=TRUE,"",IF(ISBLANK(C5)=TRUE,"",CONCATENATE("Holding Period: ",TEXT(C32,"0.0")," Years")))</f>
        <v>Holding Period: 11.6 Years</v>
      </c>
      <c r="C12" s="215"/>
    </row>
    <row r="13" spans="2:5" ht="35.1" customHeight="1" collapsed="1" x14ac:dyDescent="0.4">
      <c r="B13" s="92" t="s">
        <v>76</v>
      </c>
      <c r="C13" s="96">
        <f>IF(Model!D2="OK",IF(C8="Yes",C6/C9,C6/10),"")</f>
        <v>1</v>
      </c>
      <c r="D13" s="96"/>
      <c r="E13" s="75"/>
    </row>
    <row r="14" spans="2:5" ht="35.1" customHeight="1" x14ac:dyDescent="0.4">
      <c r="B14" s="92" t="s">
        <v>79</v>
      </c>
      <c r="C14" s="97">
        <f>IF(Model!D2="ok",IFERROR((IF(C7="Yes",VLOOKUP(C5,Model!$B$8:$I$156,8,0)/IF(C8="Yes",Model!H8,1)*C13,C13)),0),"")</f>
        <v>0</v>
      </c>
      <c r="D14" s="97"/>
      <c r="E14" s="105"/>
    </row>
    <row r="15" spans="2:5" ht="35.1" customHeight="1" x14ac:dyDescent="0.4">
      <c r="B15" s="92" t="s">
        <v>80</v>
      </c>
      <c r="C15" s="98">
        <f>IF(Model!D2="ok",IFERROR((C14*VLOOKUP(C5,Model!$B:$F,5)),0),"")</f>
        <v>0</v>
      </c>
      <c r="D15" s="98" t="e">
        <f>C15/C$14</f>
        <v>#DIV/0!</v>
      </c>
      <c r="E15" s="105"/>
    </row>
    <row r="16" spans="2:5" ht="33.75" customHeight="1" x14ac:dyDescent="0.4">
      <c r="B16" s="99" t="s">
        <v>68</v>
      </c>
      <c r="C16" s="98">
        <f>IF(Model!$D$2="ok",IFERROR(IF($C$7="Yes",Model!$O$1/VLOOKUP(DATE(2012,4,30),Model!$B$8:$I$156,8,0)*$C$14,VLOOKUP($C$5,Model!$B$8:$R$156,17,0)*$C$13),0),"")</f>
        <v>0</v>
      </c>
      <c r="D16" s="98" t="e">
        <f>C16/C$14</f>
        <v>#DIV/0!</v>
      </c>
      <c r="E16" s="110"/>
    </row>
    <row r="17" spans="2:5" ht="30.75" customHeight="1" x14ac:dyDescent="0.4">
      <c r="B17" s="99" t="s">
        <v>83</v>
      </c>
      <c r="C17" s="100">
        <f>IF(Model!D2="ok",C15+C16,"")</f>
        <v>0</v>
      </c>
      <c r="D17" s="100" t="e">
        <f>C17/C$14</f>
        <v>#DIV/0!</v>
      </c>
      <c r="E17" s="75"/>
    </row>
    <row r="18" spans="2:5" ht="37.5" customHeight="1" x14ac:dyDescent="0.4">
      <c r="B18" s="99" t="s">
        <v>61</v>
      </c>
      <c r="C18" s="101" t="str">
        <f>IF(Model!D2="ok",IF(C17=0," ",(C17/C6-1)),"")</f>
        <v xml:space="preserve"> </v>
      </c>
      <c r="D18" s="101"/>
      <c r="E18" s="76"/>
    </row>
    <row r="19" spans="2:5" ht="39" customHeight="1" thickBot="1" x14ac:dyDescent="0.45">
      <c r="B19" s="102" t="s">
        <v>35</v>
      </c>
      <c r="C19" s="103" t="str">
        <f>IF(Model!D2="ok",IF(ISBLANK(C6)=TRUE,"",IF(C6=0,"",IFERROR(IF(C7="Yes",Model!$B$3,Model!$B$4),""))),"")</f>
        <v/>
      </c>
      <c r="D19" s="103"/>
      <c r="E19" s="77"/>
    </row>
    <row r="20" spans="2:5" x14ac:dyDescent="0.4">
      <c r="C20" s="77"/>
    </row>
    <row r="21" spans="2:5" x14ac:dyDescent="0.4">
      <c r="B21" s="78" t="s">
        <v>77</v>
      </c>
    </row>
    <row r="22" spans="2:5" ht="52.5" customHeight="1" x14ac:dyDescent="0.4">
      <c r="B22" s="211" t="s">
        <v>75</v>
      </c>
      <c r="C22" s="211"/>
      <c r="D22" s="79"/>
      <c r="E22" s="79"/>
    </row>
    <row r="23" spans="2:5" ht="34.5" customHeight="1" x14ac:dyDescent="0.4">
      <c r="B23" s="211" t="s">
        <v>81</v>
      </c>
      <c r="C23" s="211"/>
      <c r="D23" s="79"/>
      <c r="E23" s="79"/>
    </row>
    <row r="24" spans="2:5" ht="35.25" customHeight="1" x14ac:dyDescent="0.4">
      <c r="B24" s="211" t="s">
        <v>78</v>
      </c>
      <c r="C24" s="211"/>
      <c r="D24" s="79"/>
      <c r="E24" s="79"/>
    </row>
    <row r="25" spans="2:5" ht="68.25" customHeight="1" x14ac:dyDescent="0.4">
      <c r="B25" s="219" t="s">
        <v>82</v>
      </c>
      <c r="C25" s="219"/>
      <c r="D25" s="79"/>
      <c r="E25" s="79"/>
    </row>
    <row r="26" spans="2:5" x14ac:dyDescent="0.4">
      <c r="B26" s="80"/>
    </row>
    <row r="27" spans="2:5" x14ac:dyDescent="0.4">
      <c r="B27" s="80"/>
    </row>
    <row r="28" spans="2:5" x14ac:dyDescent="0.4">
      <c r="B28" s="80"/>
    </row>
    <row r="29" spans="2:5" x14ac:dyDescent="0.4">
      <c r="B29" s="80"/>
      <c r="D29" s="81"/>
    </row>
    <row r="30" spans="2:5" x14ac:dyDescent="0.4">
      <c r="B30" s="80"/>
    </row>
    <row r="31" spans="2:5" x14ac:dyDescent="0.4">
      <c r="B31" s="80"/>
    </row>
    <row r="32" spans="2:5" hidden="1" x14ac:dyDescent="0.4">
      <c r="B32" s="82" t="s">
        <v>17</v>
      </c>
      <c r="C32" s="81">
        <f ca="1">(TODAY()-C4)/365</f>
        <v>11.627397260273973</v>
      </c>
      <c r="E32" s="74"/>
    </row>
    <row r="33" spans="2:5" x14ac:dyDescent="0.4">
      <c r="B33" s="74"/>
      <c r="C33" s="83"/>
      <c r="E33" s="74"/>
    </row>
    <row r="34" spans="2:5" x14ac:dyDescent="0.4">
      <c r="B34" s="74"/>
      <c r="C34" s="83"/>
      <c r="E34" s="84"/>
    </row>
    <row r="35" spans="2:5" x14ac:dyDescent="0.4">
      <c r="B35" s="74"/>
      <c r="C35" s="85"/>
      <c r="E35" s="74"/>
    </row>
  </sheetData>
  <mergeCells count="8">
    <mergeCell ref="B24:C24"/>
    <mergeCell ref="B25:C25"/>
    <mergeCell ref="B1:C1"/>
    <mergeCell ref="B3:C3"/>
    <mergeCell ref="B10:C10"/>
    <mergeCell ref="B12:C12"/>
    <mergeCell ref="B22:C22"/>
    <mergeCell ref="B23:C23"/>
  </mergeCells>
  <dataValidations count="4">
    <dataValidation type="list" allowBlank="1" showInputMessage="1" showErrorMessage="1" sqref="C7">
      <formula1>_options32</formula1>
    </dataValidation>
    <dataValidation type="list" allowBlank="1" showInputMessage="1" showErrorMessage="1" sqref="C8">
      <formula1>_options28</formula1>
    </dataValidation>
    <dataValidation allowBlank="1" showInputMessage="1" showErrorMessage="1" prompt="Must be a month-end date and fall between July 31st, 2006 and September 30th, 2014" sqref="C5"/>
    <dataValidation type="date" allowBlank="1" showInputMessage="1" showErrorMessage="1" prompt="Start date must fall between July 5th, 2006 and May 30th, 2008." sqref="C4">
      <formula1>#REF!</formula1>
      <formula2>#REF!</formula2>
    </dataValidation>
  </dataValidations>
  <pageMargins left="0.7" right="0.7" top="0.75" bottom="0.75" header="0.3" footer="0.3"/>
  <pageSetup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Inputs'!$A$5:$A$79</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4.4" x14ac:dyDescent="0.3"/>
  <sheetData>
    <row r="1" spans="1:5" x14ac:dyDescent="0.3">
      <c r="A1" t="s">
        <v>32</v>
      </c>
      <c r="B1" t="s">
        <v>53</v>
      </c>
      <c r="C1" t="s">
        <v>52</v>
      </c>
      <c r="D1" t="s">
        <v>63</v>
      </c>
      <c r="E1" t="s">
        <v>66</v>
      </c>
    </row>
    <row r="2" spans="1:5" x14ac:dyDescent="0.3">
      <c r="A2" t="s">
        <v>36</v>
      </c>
      <c r="B2" t="s">
        <v>55</v>
      </c>
      <c r="C2" t="s">
        <v>30</v>
      </c>
    </row>
    <row r="3" spans="1:5" x14ac:dyDescent="0.3">
      <c r="A3" t="s">
        <v>37</v>
      </c>
      <c r="B3" t="s">
        <v>56</v>
      </c>
      <c r="C3" t="s">
        <v>31</v>
      </c>
    </row>
    <row r="4" spans="1:5" x14ac:dyDescent="0.3">
      <c r="A4" t="s">
        <v>57</v>
      </c>
      <c r="B4" t="s">
        <v>58</v>
      </c>
      <c r="C4" t="s">
        <v>34</v>
      </c>
    </row>
    <row r="5" spans="1:5" x14ac:dyDescent="0.3">
      <c r="A5" t="s">
        <v>59</v>
      </c>
      <c r="B5" t="s">
        <v>60</v>
      </c>
    </row>
    <row r="6" spans="1:5" x14ac:dyDescent="0.3">
      <c r="A6" t="s">
        <v>62</v>
      </c>
      <c r="B6"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
  <sheetViews>
    <sheetView workbookViewId="0"/>
  </sheetViews>
  <sheetFormatPr defaultRowHeight="14.4" x14ac:dyDescent="0.3"/>
  <cols>
    <col min="1" max="32" width="5.44140625" bestFit="1" customWidth="1"/>
  </cols>
  <sheetData>
    <row r="1" spans="1:32" x14ac:dyDescent="0.3">
      <c r="A1" s="10" t="s">
        <v>14</v>
      </c>
      <c r="B1" s="10" t="s">
        <v>14</v>
      </c>
      <c r="C1" s="10" t="s">
        <v>14</v>
      </c>
      <c r="D1" s="10" t="s">
        <v>14</v>
      </c>
      <c r="E1" s="10" t="s">
        <v>14</v>
      </c>
      <c r="F1" s="10" t="s">
        <v>14</v>
      </c>
      <c r="G1" s="10" t="s">
        <v>14</v>
      </c>
      <c r="H1" s="10" t="s">
        <v>14</v>
      </c>
      <c r="I1" s="10" t="s">
        <v>14</v>
      </c>
      <c r="J1" s="10" t="s">
        <v>14</v>
      </c>
      <c r="K1" s="10" t="s">
        <v>14</v>
      </c>
      <c r="L1" s="10" t="s">
        <v>14</v>
      </c>
      <c r="M1" s="10" t="s">
        <v>14</v>
      </c>
      <c r="N1" s="10" t="s">
        <v>14</v>
      </c>
      <c r="O1" s="10" t="s">
        <v>14</v>
      </c>
      <c r="P1" s="10" t="s">
        <v>14</v>
      </c>
      <c r="Q1" s="10" t="s">
        <v>14</v>
      </c>
      <c r="R1" s="10" t="s">
        <v>14</v>
      </c>
      <c r="S1" s="10" t="s">
        <v>14</v>
      </c>
      <c r="T1" s="10" t="s">
        <v>14</v>
      </c>
      <c r="U1" s="10" t="s">
        <v>14</v>
      </c>
      <c r="V1" s="10" t="s">
        <v>14</v>
      </c>
      <c r="W1" s="10" t="s">
        <v>14</v>
      </c>
      <c r="X1" s="10" t="s">
        <v>14</v>
      </c>
      <c r="Y1" s="10" t="s">
        <v>14</v>
      </c>
      <c r="Z1" s="10" t="s">
        <v>14</v>
      </c>
      <c r="AA1" s="10" t="s">
        <v>14</v>
      </c>
      <c r="AB1" s="10" t="s">
        <v>14</v>
      </c>
      <c r="AC1" s="10" t="s">
        <v>14</v>
      </c>
      <c r="AD1" s="10" t="s">
        <v>14</v>
      </c>
      <c r="AE1" s="10" t="s">
        <v>14</v>
      </c>
      <c r="AF1" s="10" t="s">
        <v>14</v>
      </c>
    </row>
    <row r="2" spans="1:32" x14ac:dyDescent="0.3">
      <c r="A2" s="10" t="s">
        <v>15</v>
      </c>
      <c r="B2" s="10" t="s">
        <v>15</v>
      </c>
      <c r="C2" s="10" t="s">
        <v>15</v>
      </c>
      <c r="D2" s="10" t="s">
        <v>15</v>
      </c>
      <c r="E2" s="10" t="s">
        <v>15</v>
      </c>
      <c r="F2" s="10" t="s">
        <v>15</v>
      </c>
      <c r="G2" s="10" t="s">
        <v>15</v>
      </c>
      <c r="H2" s="10" t="s">
        <v>15</v>
      </c>
      <c r="I2" s="10" t="s">
        <v>15</v>
      </c>
      <c r="J2" s="10" t="s">
        <v>15</v>
      </c>
      <c r="K2" s="10" t="s">
        <v>15</v>
      </c>
      <c r="L2" s="10" t="s">
        <v>15</v>
      </c>
      <c r="M2" s="10" t="s">
        <v>15</v>
      </c>
      <c r="N2" s="10" t="s">
        <v>15</v>
      </c>
      <c r="O2" s="10" t="s">
        <v>15</v>
      </c>
      <c r="P2" s="10" t="s">
        <v>15</v>
      </c>
      <c r="Q2" s="10" t="s">
        <v>15</v>
      </c>
      <c r="R2" s="10" t="s">
        <v>15</v>
      </c>
      <c r="S2" s="10" t="s">
        <v>15</v>
      </c>
      <c r="T2" s="10" t="s">
        <v>15</v>
      </c>
      <c r="U2" s="10" t="s">
        <v>15</v>
      </c>
      <c r="V2" s="10" t="s">
        <v>15</v>
      </c>
      <c r="W2" s="10" t="s">
        <v>15</v>
      </c>
      <c r="X2" s="10" t="s">
        <v>15</v>
      </c>
      <c r="Y2" s="10" t="s">
        <v>15</v>
      </c>
      <c r="Z2" s="10" t="s">
        <v>15</v>
      </c>
      <c r="AA2" s="10" t="s">
        <v>15</v>
      </c>
      <c r="AB2" s="10" t="s">
        <v>15</v>
      </c>
      <c r="AC2" s="10" t="s">
        <v>15</v>
      </c>
      <c r="AD2" s="10" t="s">
        <v>15</v>
      </c>
      <c r="AE2" s="10" t="s">
        <v>15</v>
      </c>
      <c r="AF2" s="10"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32</vt:i4>
      </vt:variant>
    </vt:vector>
  </HeadingPairs>
  <TitlesOfParts>
    <vt:vector size="38" baseType="lpstr">
      <vt:lpstr>Matrix STATIC NOT FOR WEBSITE</vt:lpstr>
      <vt:lpstr>Other Inputs</vt:lpstr>
      <vt:lpstr>Model</vt:lpstr>
      <vt:lpstr>Hypothetical Return Calc</vt:lpstr>
      <vt:lpstr>Hypothetical Return Calc DRIP</vt:lpstr>
      <vt:lpstr>Hypothetical Return Calc - DRIP</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_options4</vt:lpstr>
      <vt:lpstr>_options5</vt:lpstr>
      <vt:lpstr>_options6</vt:lpstr>
      <vt:lpstr>_options7</vt:lpstr>
      <vt:lpstr>_options8</vt:lpstr>
      <vt:lpstr>_options9</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Pollgreen</dc:creator>
  <cp:lastModifiedBy>Thomas, Jonathan</cp:lastModifiedBy>
  <cp:lastPrinted>2014-07-25T16:49:16Z</cp:lastPrinted>
  <dcterms:created xsi:type="dcterms:W3CDTF">2013-09-25T20:24:45Z</dcterms:created>
  <dcterms:modified xsi:type="dcterms:W3CDTF">2018-02-16T18:03:18Z</dcterms:modified>
</cp:coreProperties>
</file>